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09"/>
  <workbookPr codeName="EstaPastaDeTrabalho" hidePivotFieldList="1"/>
  <mc:AlternateContent xmlns:mc="http://schemas.openxmlformats.org/markup-compatibility/2006">
    <mc:Choice Requires="x15">
      <x15ac:absPath xmlns:x15ac="http://schemas.microsoft.com/office/spreadsheetml/2010/11/ac" url="https://sescdn.sharepoint.com/sites/ASPLAN-CompartilhamentocomosRegionais/Documentos Compartilhados/Ciclo PES 2022-2026 - Coleta de Resultados/DR_SC/"/>
    </mc:Choice>
  </mc:AlternateContent>
  <xr:revisionPtr revIDLastSave="407" documentId="11_BC0FB2B19AF1A36FADB0D1EB7493E72CDC576051" xr6:coauthVersionLast="47" xr6:coauthVersionMax="47" xr10:uidLastSave="{1B5A1FE8-BDDF-4EDA-BCD8-CD273981F559}"/>
  <workbookProtection workbookAlgorithmName="SHA-512" workbookHashValue="Pzyo5ir3SH3e+JkrQPop89EPpIfaIxXEBFfkuzmzyoqX5F3ebF6mHKu7wpmMF2Pzbis6gGJvwE5YEOIiXaqXsw==" workbookSaltValue="4iCX3Lk+jcuW7N7wvlH0YA==" workbookSpinCount="100000" lockStructure="1"/>
  <bookViews>
    <workbookView xWindow="28680" yWindow="-120" windowWidth="29040" windowHeight="15840" tabRatio="599" firstSheet="6" activeTab="6" xr2:uid="{00000000-000D-0000-FFFF-FFFF00000000}"/>
  </bookViews>
  <sheets>
    <sheet name="Instrumento de Coleta - 22" sheetId="1" r:id="rId1"/>
    <sheet name="Instrumento de Coleta - 23" sheetId="7" r:id="rId2"/>
    <sheet name="Instrumento de Coleta - 24" sheetId="9" r:id="rId3"/>
    <sheet name="Base - 22" sheetId="6" state="hidden" r:id="rId4"/>
    <sheet name="Base - 23" sheetId="8" state="hidden" r:id="rId5"/>
    <sheet name="Base - 24" sheetId="10" state="hidden" r:id="rId6"/>
    <sheet name="Instrumento de Coleta - 25" sheetId="11" r:id="rId7"/>
    <sheet name="Base - 25" sheetId="12" state="hidden" r:id="rId8"/>
    <sheet name="Aux" sheetId="5" state="hidden" r:id="rId9"/>
  </sheets>
  <definedNames>
    <definedName name="_xlnm._FilterDatabase" localSheetId="5" hidden="1">'Base - 24'!$A$1:$F$157</definedName>
    <definedName name="_xlnm._FilterDatabase" localSheetId="7" hidden="1">'Base - 25'!$A$1:$F$157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6" i="11" l="1"/>
  <c r="S27" i="11" s="1"/>
  <c r="F157" i="12"/>
  <c r="B157" i="12"/>
  <c r="A157" i="12" s="1"/>
  <c r="F156" i="12"/>
  <c r="B156" i="12"/>
  <c r="A156" i="12" s="1"/>
  <c r="F155" i="12"/>
  <c r="B155" i="12"/>
  <c r="A155" i="12" s="1"/>
  <c r="F154" i="12"/>
  <c r="B154" i="12"/>
  <c r="A154" i="12" s="1"/>
  <c r="F153" i="12"/>
  <c r="B153" i="12"/>
  <c r="A153" i="12" s="1"/>
  <c r="F152" i="12"/>
  <c r="B152" i="12"/>
  <c r="A152" i="12" s="1"/>
  <c r="F151" i="12"/>
  <c r="B151" i="12"/>
  <c r="A151" i="12" s="1"/>
  <c r="F150" i="12"/>
  <c r="B150" i="12"/>
  <c r="A150" i="12" s="1"/>
  <c r="F149" i="12"/>
  <c r="B149" i="12"/>
  <c r="A149" i="12" s="1"/>
  <c r="F148" i="12"/>
  <c r="B148" i="12"/>
  <c r="A148" i="12" s="1"/>
  <c r="F147" i="12"/>
  <c r="B147" i="12"/>
  <c r="A147" i="12" s="1"/>
  <c r="F146" i="12"/>
  <c r="B146" i="12"/>
  <c r="A146" i="12" s="1"/>
  <c r="F145" i="12"/>
  <c r="B145" i="12"/>
  <c r="A145" i="12"/>
  <c r="F144" i="12"/>
  <c r="B144" i="12"/>
  <c r="A144" i="12"/>
  <c r="F143" i="12"/>
  <c r="B143" i="12"/>
  <c r="A143" i="12" s="1"/>
  <c r="F142" i="12"/>
  <c r="B142" i="12"/>
  <c r="A142" i="12" s="1"/>
  <c r="F141" i="12"/>
  <c r="B141" i="12"/>
  <c r="A141" i="12" s="1"/>
  <c r="F140" i="12"/>
  <c r="B140" i="12"/>
  <c r="A140" i="12" s="1"/>
  <c r="F139" i="12"/>
  <c r="B139" i="12"/>
  <c r="A139" i="12" s="1"/>
  <c r="F138" i="12"/>
  <c r="B138" i="12"/>
  <c r="A138" i="12"/>
  <c r="F137" i="12"/>
  <c r="B137" i="12"/>
  <c r="A137" i="12" s="1"/>
  <c r="F136" i="12"/>
  <c r="B136" i="12"/>
  <c r="A136" i="12" s="1"/>
  <c r="F135" i="12"/>
  <c r="B135" i="12"/>
  <c r="A135" i="12" s="1"/>
  <c r="F134" i="12"/>
  <c r="B134" i="12"/>
  <c r="A134" i="12"/>
  <c r="F133" i="12"/>
  <c r="B133" i="12"/>
  <c r="A133" i="12" s="1"/>
  <c r="F132" i="12"/>
  <c r="B132" i="12"/>
  <c r="A132" i="12" s="1"/>
  <c r="F131" i="12"/>
  <c r="B131" i="12"/>
  <c r="A131" i="12"/>
  <c r="F130" i="12"/>
  <c r="B130" i="12"/>
  <c r="A130" i="12"/>
  <c r="F129" i="12"/>
  <c r="B129" i="12"/>
  <c r="A129" i="12" s="1"/>
  <c r="F128" i="12"/>
  <c r="B128" i="12"/>
  <c r="A128" i="12" s="1"/>
  <c r="F127" i="12"/>
  <c r="B127" i="12"/>
  <c r="A127" i="12" s="1"/>
  <c r="F126" i="12"/>
  <c r="B126" i="12"/>
  <c r="A126" i="12" s="1"/>
  <c r="F125" i="12"/>
  <c r="B125" i="12"/>
  <c r="A125" i="12" s="1"/>
  <c r="F124" i="12"/>
  <c r="B124" i="12"/>
  <c r="A124" i="12"/>
  <c r="F123" i="12"/>
  <c r="B123" i="12"/>
  <c r="A123" i="12" s="1"/>
  <c r="F122" i="12"/>
  <c r="B122" i="12"/>
  <c r="A122" i="12" s="1"/>
  <c r="F121" i="12"/>
  <c r="B121" i="12"/>
  <c r="A121" i="12" s="1"/>
  <c r="F120" i="12"/>
  <c r="B120" i="12"/>
  <c r="A120" i="12"/>
  <c r="F119" i="12"/>
  <c r="B119" i="12"/>
  <c r="A119" i="12" s="1"/>
  <c r="F118" i="12"/>
  <c r="B118" i="12"/>
  <c r="A118" i="12" s="1"/>
  <c r="F117" i="12"/>
  <c r="B117" i="12"/>
  <c r="A117" i="12"/>
  <c r="F116" i="12"/>
  <c r="B116" i="12"/>
  <c r="A116" i="12" s="1"/>
  <c r="F115" i="12"/>
  <c r="B115" i="12"/>
  <c r="A115" i="12" s="1"/>
  <c r="F114" i="12"/>
  <c r="B114" i="12"/>
  <c r="A114" i="12" s="1"/>
  <c r="F113" i="12"/>
  <c r="B113" i="12"/>
  <c r="A113" i="12" s="1"/>
  <c r="F112" i="12"/>
  <c r="B112" i="12"/>
  <c r="A112" i="12" s="1"/>
  <c r="F111" i="12"/>
  <c r="B111" i="12"/>
  <c r="A111" i="12" s="1"/>
  <c r="F110" i="12"/>
  <c r="B110" i="12"/>
  <c r="A110" i="12"/>
  <c r="F109" i="12"/>
  <c r="B109" i="12"/>
  <c r="A109" i="12" s="1"/>
  <c r="F108" i="12"/>
  <c r="B108" i="12"/>
  <c r="A108" i="12" s="1"/>
  <c r="F107" i="12"/>
  <c r="B107" i="12"/>
  <c r="A107" i="12" s="1"/>
  <c r="F106" i="12"/>
  <c r="B106" i="12"/>
  <c r="A106" i="12"/>
  <c r="F105" i="12"/>
  <c r="B105" i="12"/>
  <c r="A105" i="12" s="1"/>
  <c r="F104" i="12"/>
  <c r="B104" i="12"/>
  <c r="A104" i="12" s="1"/>
  <c r="F103" i="12"/>
  <c r="B103" i="12"/>
  <c r="A103" i="12" s="1"/>
  <c r="F102" i="12"/>
  <c r="B102" i="12"/>
  <c r="A102" i="12"/>
  <c r="F101" i="12"/>
  <c r="B101" i="12"/>
  <c r="A101" i="12" s="1"/>
  <c r="F100" i="12"/>
  <c r="B100" i="12"/>
  <c r="A100" i="12" s="1"/>
  <c r="F99" i="12"/>
  <c r="B99" i="12"/>
  <c r="A99" i="12" s="1"/>
  <c r="F98" i="12"/>
  <c r="B98" i="12"/>
  <c r="A98" i="12" s="1"/>
  <c r="F97" i="12"/>
  <c r="B97" i="12"/>
  <c r="A97" i="12" s="1"/>
  <c r="F96" i="12"/>
  <c r="B96" i="12"/>
  <c r="A96" i="12" s="1"/>
  <c r="F95" i="12"/>
  <c r="B95" i="12"/>
  <c r="A95" i="12" s="1"/>
  <c r="F94" i="12"/>
  <c r="B94" i="12"/>
  <c r="A94" i="12"/>
  <c r="F93" i="12"/>
  <c r="B93" i="12"/>
  <c r="A93" i="12" s="1"/>
  <c r="F92" i="12"/>
  <c r="B92" i="12"/>
  <c r="A92" i="12" s="1"/>
  <c r="F91" i="12"/>
  <c r="B91" i="12"/>
  <c r="A91" i="12"/>
  <c r="F90" i="12"/>
  <c r="B90" i="12"/>
  <c r="A90" i="12" s="1"/>
  <c r="F89" i="12"/>
  <c r="B89" i="12"/>
  <c r="A89" i="12" s="1"/>
  <c r="F88" i="12"/>
  <c r="B88" i="12"/>
  <c r="A88" i="12"/>
  <c r="F87" i="12"/>
  <c r="B87" i="12"/>
  <c r="A87" i="12" s="1"/>
  <c r="F86" i="12"/>
  <c r="B86" i="12"/>
  <c r="A86" i="12" s="1"/>
  <c r="F85" i="12"/>
  <c r="B85" i="12"/>
  <c r="A85" i="12" s="1"/>
  <c r="F84" i="12"/>
  <c r="B84" i="12"/>
  <c r="A84" i="12" s="1"/>
  <c r="F83" i="12"/>
  <c r="B83" i="12"/>
  <c r="A83" i="12" s="1"/>
  <c r="F82" i="12"/>
  <c r="B82" i="12"/>
  <c r="A82" i="12"/>
  <c r="F81" i="12"/>
  <c r="B81" i="12"/>
  <c r="A81" i="12" s="1"/>
  <c r="F80" i="12"/>
  <c r="B80" i="12"/>
  <c r="A80" i="12" s="1"/>
  <c r="F79" i="12"/>
  <c r="B79" i="12"/>
  <c r="A79" i="12" s="1"/>
  <c r="F78" i="12"/>
  <c r="B78" i="12"/>
  <c r="A78" i="12"/>
  <c r="F77" i="12"/>
  <c r="B77" i="12"/>
  <c r="A77" i="12"/>
  <c r="F76" i="12"/>
  <c r="B76" i="12"/>
  <c r="A76" i="12" s="1"/>
  <c r="F75" i="12"/>
  <c r="B75" i="12"/>
  <c r="A75" i="12" s="1"/>
  <c r="F74" i="12"/>
  <c r="B74" i="12"/>
  <c r="A74" i="12" s="1"/>
  <c r="F73" i="12"/>
  <c r="B73" i="12"/>
  <c r="A73" i="12" s="1"/>
  <c r="F72" i="12"/>
  <c r="B72" i="12"/>
  <c r="A72" i="12" s="1"/>
  <c r="F71" i="12"/>
  <c r="B71" i="12"/>
  <c r="A71" i="12" s="1"/>
  <c r="F70" i="12"/>
  <c r="B70" i="12"/>
  <c r="A70" i="12" s="1"/>
  <c r="F69" i="12"/>
  <c r="B69" i="12"/>
  <c r="A69" i="12" s="1"/>
  <c r="F68" i="12"/>
  <c r="B68" i="12"/>
  <c r="A68" i="12" s="1"/>
  <c r="F67" i="12"/>
  <c r="B67" i="12"/>
  <c r="A67" i="12" s="1"/>
  <c r="F66" i="12"/>
  <c r="B66" i="12"/>
  <c r="A66" i="12"/>
  <c r="F65" i="12"/>
  <c r="B65" i="12"/>
  <c r="A65" i="12" s="1"/>
  <c r="F64" i="12"/>
  <c r="B64" i="12"/>
  <c r="A64" i="12"/>
  <c r="F63" i="12"/>
  <c r="B63" i="12"/>
  <c r="A63" i="12"/>
  <c r="F62" i="12"/>
  <c r="B62" i="12"/>
  <c r="A62" i="12" s="1"/>
  <c r="F61" i="12"/>
  <c r="B61" i="12"/>
  <c r="A61" i="12" s="1"/>
  <c r="F60" i="12"/>
  <c r="B60" i="12"/>
  <c r="A60" i="12" s="1"/>
  <c r="F59" i="12"/>
  <c r="B59" i="12"/>
  <c r="A59" i="12" s="1"/>
  <c r="F58" i="12"/>
  <c r="B58" i="12"/>
  <c r="A58" i="12" s="1"/>
  <c r="F57" i="12"/>
  <c r="B57" i="12"/>
  <c r="A57" i="12" s="1"/>
  <c r="F56" i="12"/>
  <c r="B56" i="12"/>
  <c r="A56" i="12" s="1"/>
  <c r="F55" i="12"/>
  <c r="B55" i="12"/>
  <c r="A55" i="12" s="1"/>
  <c r="F54" i="12"/>
  <c r="B54" i="12"/>
  <c r="A54" i="12"/>
  <c r="F53" i="12"/>
  <c r="B53" i="12"/>
  <c r="A53" i="12" s="1"/>
  <c r="F52" i="12"/>
  <c r="B52" i="12"/>
  <c r="A52" i="12"/>
  <c r="F51" i="12"/>
  <c r="B51" i="12"/>
  <c r="A51" i="12" s="1"/>
  <c r="F50" i="12"/>
  <c r="B50" i="12"/>
  <c r="A50" i="12" s="1"/>
  <c r="F49" i="12"/>
  <c r="B49" i="12"/>
  <c r="A49" i="12" s="1"/>
  <c r="F48" i="12"/>
  <c r="B48" i="12"/>
  <c r="A48" i="12" s="1"/>
  <c r="F47" i="12"/>
  <c r="B47" i="12"/>
  <c r="A47" i="12" s="1"/>
  <c r="F46" i="12"/>
  <c r="B46" i="12"/>
  <c r="A46" i="12"/>
  <c r="F45" i="12"/>
  <c r="B45" i="12"/>
  <c r="A45" i="12" s="1"/>
  <c r="F44" i="12"/>
  <c r="B44" i="12"/>
  <c r="A44" i="12" s="1"/>
  <c r="F43" i="12"/>
  <c r="B43" i="12"/>
  <c r="A43" i="12" s="1"/>
  <c r="F42" i="12"/>
  <c r="B42" i="12"/>
  <c r="A42" i="12" s="1"/>
  <c r="F41" i="12"/>
  <c r="B41" i="12"/>
  <c r="A41" i="12" s="1"/>
  <c r="F40" i="12"/>
  <c r="B40" i="12"/>
  <c r="A40" i="12"/>
  <c r="F39" i="12"/>
  <c r="B39" i="12"/>
  <c r="A39" i="12" s="1"/>
  <c r="F38" i="12"/>
  <c r="B38" i="12"/>
  <c r="A38" i="12" s="1"/>
  <c r="F37" i="12"/>
  <c r="B37" i="12"/>
  <c r="A37" i="12" s="1"/>
  <c r="F36" i="12"/>
  <c r="B36" i="12"/>
  <c r="A36" i="12" s="1"/>
  <c r="F35" i="12"/>
  <c r="B35" i="12"/>
  <c r="A35" i="12"/>
  <c r="F34" i="12"/>
  <c r="B34" i="12"/>
  <c r="A34" i="12" s="1"/>
  <c r="F33" i="12"/>
  <c r="B33" i="12"/>
  <c r="A33" i="12" s="1"/>
  <c r="F32" i="12"/>
  <c r="B32" i="12"/>
  <c r="A32" i="12"/>
  <c r="F31" i="12"/>
  <c r="B31" i="12"/>
  <c r="A31" i="12" s="1"/>
  <c r="F30" i="12"/>
  <c r="B30" i="12"/>
  <c r="A30" i="12" s="1"/>
  <c r="F29" i="12"/>
  <c r="B29" i="12"/>
  <c r="A29" i="12" s="1"/>
  <c r="F28" i="12"/>
  <c r="B28" i="12"/>
  <c r="A28" i="12" s="1"/>
  <c r="F27" i="12"/>
  <c r="B27" i="12"/>
  <c r="A27" i="12" s="1"/>
  <c r="F26" i="12"/>
  <c r="B26" i="12"/>
  <c r="A26" i="12" s="1"/>
  <c r="F25" i="12"/>
  <c r="B25" i="12"/>
  <c r="A25" i="12" s="1"/>
  <c r="F24" i="12"/>
  <c r="B24" i="12"/>
  <c r="A24" i="12" s="1"/>
  <c r="F23" i="12"/>
  <c r="B23" i="12"/>
  <c r="A23" i="12" s="1"/>
  <c r="F22" i="12"/>
  <c r="B22" i="12"/>
  <c r="A22" i="12"/>
  <c r="F21" i="12"/>
  <c r="B21" i="12"/>
  <c r="A21" i="12" s="1"/>
  <c r="F20" i="12"/>
  <c r="B20" i="12"/>
  <c r="A20" i="12" s="1"/>
  <c r="F19" i="12"/>
  <c r="B19" i="12"/>
  <c r="A19" i="12" s="1"/>
  <c r="F18" i="12"/>
  <c r="B18" i="12"/>
  <c r="A18" i="12"/>
  <c r="F17" i="12"/>
  <c r="B17" i="12"/>
  <c r="A17" i="12" s="1"/>
  <c r="F16" i="12"/>
  <c r="B16" i="12"/>
  <c r="A16" i="12" s="1"/>
  <c r="F15" i="12"/>
  <c r="B15" i="12"/>
  <c r="A15" i="12" s="1"/>
  <c r="F14" i="12"/>
  <c r="B14" i="12"/>
  <c r="A14" i="12" s="1"/>
  <c r="F13" i="12"/>
  <c r="B13" i="12"/>
  <c r="A13" i="12" s="1"/>
  <c r="F12" i="12"/>
  <c r="B12" i="12"/>
  <c r="A12" i="12" s="1"/>
  <c r="F11" i="12"/>
  <c r="B11" i="12"/>
  <c r="A11" i="12" s="1"/>
  <c r="F10" i="12"/>
  <c r="B10" i="12"/>
  <c r="A10" i="12"/>
  <c r="F9" i="12"/>
  <c r="B9" i="12"/>
  <c r="A9" i="12" s="1"/>
  <c r="F8" i="12"/>
  <c r="B8" i="12"/>
  <c r="A8" i="12"/>
  <c r="F7" i="12"/>
  <c r="B7" i="12"/>
  <c r="A7" i="12"/>
  <c r="F6" i="12"/>
  <c r="B6" i="12"/>
  <c r="A6" i="12" s="1"/>
  <c r="F5" i="12"/>
  <c r="B5" i="12"/>
  <c r="A5" i="12" s="1"/>
  <c r="F4" i="12"/>
  <c r="B4" i="12"/>
  <c r="A4" i="12" s="1"/>
  <c r="F3" i="12"/>
  <c r="B3" i="12"/>
  <c r="A3" i="12" s="1"/>
  <c r="F2" i="12"/>
  <c r="B2" i="12"/>
  <c r="A2" i="12" s="1"/>
  <c r="U35" i="11"/>
  <c r="T35" i="11"/>
  <c r="S35" i="11"/>
  <c r="R35" i="11"/>
  <c r="Q35" i="11"/>
  <c r="P35" i="11"/>
  <c r="O35" i="11"/>
  <c r="N35" i="11"/>
  <c r="M35" i="11"/>
  <c r="L35" i="11"/>
  <c r="K35" i="11"/>
  <c r="J35" i="11"/>
  <c r="G33" i="11"/>
  <c r="U32" i="11"/>
  <c r="T32" i="11"/>
  <c r="S32" i="11"/>
  <c r="R32" i="11"/>
  <c r="Q32" i="11"/>
  <c r="P32" i="11"/>
  <c r="O32" i="11"/>
  <c r="N32" i="11"/>
  <c r="M32" i="11"/>
  <c r="L32" i="11"/>
  <c r="K32" i="11"/>
  <c r="J32" i="11"/>
  <c r="G29" i="11"/>
  <c r="U26" i="11"/>
  <c r="U27" i="11" s="1"/>
  <c r="T26" i="11"/>
  <c r="T27" i="11" s="1"/>
  <c r="R26" i="11"/>
  <c r="R27" i="11" s="1"/>
  <c r="Q26" i="11"/>
  <c r="Q27" i="11" s="1"/>
  <c r="P26" i="11"/>
  <c r="P27" i="11" s="1"/>
  <c r="O26" i="11"/>
  <c r="O27" i="11" s="1"/>
  <c r="N26" i="11"/>
  <c r="N27" i="11" s="1"/>
  <c r="M26" i="11"/>
  <c r="M27" i="11" s="1"/>
  <c r="L26" i="11"/>
  <c r="L27" i="11" s="1"/>
  <c r="K26" i="11"/>
  <c r="K27" i="11" s="1"/>
  <c r="J26" i="11"/>
  <c r="J27" i="11" s="1"/>
  <c r="R24" i="11"/>
  <c r="U23" i="11"/>
  <c r="U24" i="11" s="1"/>
  <c r="T23" i="11"/>
  <c r="T24" i="11" s="1"/>
  <c r="S23" i="11"/>
  <c r="S24" i="11" s="1"/>
  <c r="R23" i="11"/>
  <c r="Q23" i="11"/>
  <c r="Q24" i="11" s="1"/>
  <c r="P23" i="11"/>
  <c r="P24" i="11" s="1"/>
  <c r="O23" i="11"/>
  <c r="O24" i="11" s="1"/>
  <c r="N23" i="11"/>
  <c r="N24" i="11" s="1"/>
  <c r="M23" i="11"/>
  <c r="M24" i="11" s="1"/>
  <c r="L23" i="11"/>
  <c r="L24" i="11" s="1"/>
  <c r="K23" i="11"/>
  <c r="K24" i="11" s="1"/>
  <c r="J23" i="11"/>
  <c r="J24" i="11" s="1"/>
  <c r="O21" i="11"/>
  <c r="U20" i="11"/>
  <c r="U21" i="11" s="1"/>
  <c r="T20" i="11"/>
  <c r="T21" i="11" s="1"/>
  <c r="S20" i="11"/>
  <c r="S21" i="11" s="1"/>
  <c r="R20" i="11"/>
  <c r="R21" i="11" s="1"/>
  <c r="Q20" i="11"/>
  <c r="Q21" i="11" s="1"/>
  <c r="P20" i="11"/>
  <c r="P21" i="11" s="1"/>
  <c r="O20" i="11"/>
  <c r="N20" i="11"/>
  <c r="N21" i="11" s="1"/>
  <c r="M20" i="11"/>
  <c r="M21" i="11" s="1"/>
  <c r="L20" i="11"/>
  <c r="L21" i="11" s="1"/>
  <c r="K20" i="11"/>
  <c r="K21" i="11" s="1"/>
  <c r="J20" i="11"/>
  <c r="J21" i="11" s="1"/>
  <c r="U17" i="11"/>
  <c r="U18" i="11" s="1"/>
  <c r="T17" i="11"/>
  <c r="T18" i="11" s="1"/>
  <c r="S17" i="11"/>
  <c r="S18" i="11" s="1"/>
  <c r="R17" i="11"/>
  <c r="R18" i="11" s="1"/>
  <c r="Q17" i="11"/>
  <c r="Q18" i="11" s="1"/>
  <c r="P17" i="11"/>
  <c r="P18" i="11" s="1"/>
  <c r="O17" i="11"/>
  <c r="O18" i="11" s="1"/>
  <c r="N17" i="11"/>
  <c r="N18" i="11" s="1"/>
  <c r="M17" i="11"/>
  <c r="M18" i="11" s="1"/>
  <c r="L17" i="11"/>
  <c r="L18" i="11" s="1"/>
  <c r="K17" i="11"/>
  <c r="K18" i="11" s="1"/>
  <c r="J17" i="11"/>
  <c r="J18" i="11" s="1"/>
  <c r="U15" i="11"/>
  <c r="T15" i="11"/>
  <c r="S15" i="11"/>
  <c r="R15" i="11"/>
  <c r="Q15" i="11"/>
  <c r="P15" i="11"/>
  <c r="O15" i="11"/>
  <c r="N15" i="11"/>
  <c r="M15" i="11"/>
  <c r="L15" i="11"/>
  <c r="K15" i="11"/>
  <c r="J15" i="11"/>
  <c r="G13" i="11"/>
  <c r="U11" i="11"/>
  <c r="T11" i="11"/>
  <c r="S11" i="11"/>
  <c r="R11" i="11"/>
  <c r="Q11" i="11"/>
  <c r="P11" i="11"/>
  <c r="O11" i="11"/>
  <c r="N11" i="11"/>
  <c r="M11" i="11"/>
  <c r="L11" i="11"/>
  <c r="K11" i="11"/>
  <c r="J11" i="11"/>
  <c r="G9" i="11"/>
  <c r="U14" i="7"/>
  <c r="F157" i="10"/>
  <c r="F144" i="10"/>
  <c r="F131" i="10"/>
  <c r="F118" i="10"/>
  <c r="F105" i="10"/>
  <c r="F92" i="10"/>
  <c r="F79" i="10"/>
  <c r="F66" i="10"/>
  <c r="F53" i="10"/>
  <c r="F40" i="10"/>
  <c r="F27" i="10"/>
  <c r="F14" i="10"/>
  <c r="F156" i="10"/>
  <c r="F143" i="10"/>
  <c r="F130" i="10"/>
  <c r="F117" i="10"/>
  <c r="F104" i="10"/>
  <c r="F91" i="10"/>
  <c r="F78" i="10"/>
  <c r="F65" i="10"/>
  <c r="F52" i="10"/>
  <c r="F39" i="10"/>
  <c r="F26" i="10"/>
  <c r="F13" i="10"/>
  <c r="F155" i="10"/>
  <c r="F142" i="10"/>
  <c r="F129" i="10"/>
  <c r="F116" i="10"/>
  <c r="F103" i="10"/>
  <c r="F90" i="10"/>
  <c r="F77" i="10"/>
  <c r="F64" i="10"/>
  <c r="F51" i="10"/>
  <c r="F38" i="10"/>
  <c r="F25" i="10"/>
  <c r="F12" i="10"/>
  <c r="F154" i="10"/>
  <c r="F141" i="10"/>
  <c r="F128" i="10"/>
  <c r="F115" i="10"/>
  <c r="F102" i="10"/>
  <c r="F89" i="10"/>
  <c r="F76" i="10"/>
  <c r="F63" i="10"/>
  <c r="F50" i="10"/>
  <c r="F37" i="10"/>
  <c r="F24" i="10"/>
  <c r="F11" i="10"/>
  <c r="F153" i="10"/>
  <c r="F140" i="10"/>
  <c r="F127" i="10"/>
  <c r="F114" i="10"/>
  <c r="F101" i="10"/>
  <c r="F88" i="10"/>
  <c r="F75" i="10"/>
  <c r="F62" i="10"/>
  <c r="F49" i="10"/>
  <c r="F36" i="10"/>
  <c r="F23" i="10"/>
  <c r="F10" i="10"/>
  <c r="F152" i="10"/>
  <c r="F139" i="10"/>
  <c r="F126" i="10"/>
  <c r="F113" i="10"/>
  <c r="F100" i="10"/>
  <c r="F87" i="10"/>
  <c r="F74" i="10"/>
  <c r="F61" i="10"/>
  <c r="F48" i="10"/>
  <c r="F35" i="10"/>
  <c r="F22" i="10"/>
  <c r="F9" i="10"/>
  <c r="F151" i="10"/>
  <c r="F138" i="10"/>
  <c r="F125" i="10"/>
  <c r="F112" i="10"/>
  <c r="F99" i="10"/>
  <c r="F86" i="10"/>
  <c r="F73" i="10"/>
  <c r="F60" i="10"/>
  <c r="F47" i="10"/>
  <c r="F34" i="10"/>
  <c r="F21" i="10"/>
  <c r="F8" i="10"/>
  <c r="F150" i="10"/>
  <c r="F137" i="10"/>
  <c r="F124" i="10"/>
  <c r="F111" i="10"/>
  <c r="F98" i="10"/>
  <c r="F85" i="10"/>
  <c r="F72" i="10"/>
  <c r="F59" i="10"/>
  <c r="F46" i="10"/>
  <c r="F33" i="10"/>
  <c r="F20" i="10"/>
  <c r="F7" i="10"/>
  <c r="F149" i="10"/>
  <c r="F136" i="10"/>
  <c r="F123" i="10"/>
  <c r="F110" i="10"/>
  <c r="F97" i="10"/>
  <c r="F84" i="10"/>
  <c r="F71" i="10"/>
  <c r="F58" i="10"/>
  <c r="F45" i="10"/>
  <c r="F32" i="10"/>
  <c r="F19" i="10"/>
  <c r="F6" i="10"/>
  <c r="F148" i="10"/>
  <c r="F135" i="10"/>
  <c r="F122" i="10"/>
  <c r="F109" i="10"/>
  <c r="F96" i="10"/>
  <c r="F83" i="10"/>
  <c r="F70" i="10"/>
  <c r="F57" i="10"/>
  <c r="F44" i="10"/>
  <c r="F31" i="10"/>
  <c r="F18" i="10"/>
  <c r="F5" i="10"/>
  <c r="F147" i="10"/>
  <c r="F134" i="10"/>
  <c r="F121" i="10"/>
  <c r="F108" i="10"/>
  <c r="F95" i="10"/>
  <c r="F82" i="10"/>
  <c r="F69" i="10"/>
  <c r="F56" i="10"/>
  <c r="F43" i="10"/>
  <c r="F30" i="10"/>
  <c r="F17" i="10"/>
  <c r="F4" i="10"/>
  <c r="F146" i="10"/>
  <c r="F133" i="10"/>
  <c r="F120" i="10"/>
  <c r="F107" i="10"/>
  <c r="F94" i="10"/>
  <c r="F81" i="10"/>
  <c r="F68" i="10"/>
  <c r="F55" i="10"/>
  <c r="F42" i="10"/>
  <c r="F29" i="10"/>
  <c r="F16" i="10"/>
  <c r="F3" i="10"/>
  <c r="F145" i="10"/>
  <c r="F132" i="10"/>
  <c r="F119" i="10"/>
  <c r="F106" i="10"/>
  <c r="F93" i="10"/>
  <c r="F80" i="10"/>
  <c r="F67" i="10"/>
  <c r="F54" i="10"/>
  <c r="F41" i="10"/>
  <c r="F28" i="10"/>
  <c r="F15" i="10"/>
  <c r="F2" i="10"/>
  <c r="B157" i="10"/>
  <c r="A157" i="10" s="1"/>
  <c r="B144" i="10"/>
  <c r="A144" i="10" s="1"/>
  <c r="B131" i="10"/>
  <c r="A131" i="10" s="1"/>
  <c r="B118" i="10"/>
  <c r="A118" i="10" s="1"/>
  <c r="B105" i="10"/>
  <c r="A105" i="10" s="1"/>
  <c r="B92" i="10"/>
  <c r="A92" i="10" s="1"/>
  <c r="B79" i="10"/>
  <c r="A79" i="10" s="1"/>
  <c r="B66" i="10"/>
  <c r="A66" i="10" s="1"/>
  <c r="B53" i="10"/>
  <c r="A53" i="10" s="1"/>
  <c r="B40" i="10"/>
  <c r="A40" i="10" s="1"/>
  <c r="B27" i="10"/>
  <c r="A27" i="10" s="1"/>
  <c r="B14" i="10"/>
  <c r="A14" i="10" s="1"/>
  <c r="B156" i="10"/>
  <c r="A156" i="10" s="1"/>
  <c r="B143" i="10"/>
  <c r="A143" i="10" s="1"/>
  <c r="B130" i="10"/>
  <c r="A130" i="10" s="1"/>
  <c r="B117" i="10"/>
  <c r="A117" i="10" s="1"/>
  <c r="B104" i="10"/>
  <c r="A104" i="10" s="1"/>
  <c r="B91" i="10"/>
  <c r="A91" i="10" s="1"/>
  <c r="B78" i="10"/>
  <c r="A78" i="10" s="1"/>
  <c r="B65" i="10"/>
  <c r="A65" i="10" s="1"/>
  <c r="B52" i="10"/>
  <c r="A52" i="10" s="1"/>
  <c r="B39" i="10"/>
  <c r="A39" i="10" s="1"/>
  <c r="B26" i="10"/>
  <c r="A26" i="10" s="1"/>
  <c r="B13" i="10"/>
  <c r="A13" i="10" s="1"/>
  <c r="B155" i="10"/>
  <c r="A155" i="10" s="1"/>
  <c r="B142" i="10"/>
  <c r="A142" i="10" s="1"/>
  <c r="B129" i="10"/>
  <c r="A129" i="10"/>
  <c r="B116" i="10"/>
  <c r="A116" i="10" s="1"/>
  <c r="B103" i="10"/>
  <c r="A103" i="10" s="1"/>
  <c r="B90" i="10"/>
  <c r="A90" i="10" s="1"/>
  <c r="B77" i="10"/>
  <c r="A77" i="10" s="1"/>
  <c r="B64" i="10"/>
  <c r="A64" i="10" s="1"/>
  <c r="B51" i="10"/>
  <c r="A51" i="10" s="1"/>
  <c r="B38" i="10"/>
  <c r="A38" i="10" s="1"/>
  <c r="B25" i="10"/>
  <c r="A25" i="10" s="1"/>
  <c r="B12" i="10"/>
  <c r="A12" i="10" s="1"/>
  <c r="B154" i="10"/>
  <c r="A154" i="10" s="1"/>
  <c r="B141" i="10"/>
  <c r="A141" i="10" s="1"/>
  <c r="B128" i="10"/>
  <c r="A128" i="10" s="1"/>
  <c r="B115" i="10"/>
  <c r="A115" i="10" s="1"/>
  <c r="B102" i="10"/>
  <c r="A102" i="10" s="1"/>
  <c r="B89" i="10"/>
  <c r="A89" i="10" s="1"/>
  <c r="B76" i="10"/>
  <c r="A76" i="10" s="1"/>
  <c r="B63" i="10"/>
  <c r="A63" i="10" s="1"/>
  <c r="B50" i="10"/>
  <c r="A50" i="10" s="1"/>
  <c r="B37" i="10"/>
  <c r="A37" i="10" s="1"/>
  <c r="B24" i="10"/>
  <c r="A24" i="10" s="1"/>
  <c r="B11" i="10"/>
  <c r="A11" i="10" s="1"/>
  <c r="B153" i="10"/>
  <c r="A153" i="10" s="1"/>
  <c r="B140" i="10"/>
  <c r="A140" i="10" s="1"/>
  <c r="B127" i="10"/>
  <c r="A127" i="10" s="1"/>
  <c r="B114" i="10"/>
  <c r="A114" i="10" s="1"/>
  <c r="B101" i="10"/>
  <c r="A101" i="10" s="1"/>
  <c r="B88" i="10"/>
  <c r="A88" i="10" s="1"/>
  <c r="B75" i="10"/>
  <c r="A75" i="10" s="1"/>
  <c r="B62" i="10"/>
  <c r="A62" i="10" s="1"/>
  <c r="B49" i="10"/>
  <c r="A49" i="10" s="1"/>
  <c r="B36" i="10"/>
  <c r="A36" i="10" s="1"/>
  <c r="B23" i="10"/>
  <c r="A23" i="10" s="1"/>
  <c r="B10" i="10"/>
  <c r="A10" i="10" s="1"/>
  <c r="B152" i="10"/>
  <c r="A152" i="10" s="1"/>
  <c r="B139" i="10"/>
  <c r="A139" i="10" s="1"/>
  <c r="B126" i="10"/>
  <c r="A126" i="10" s="1"/>
  <c r="B113" i="10"/>
  <c r="A113" i="10" s="1"/>
  <c r="B100" i="10"/>
  <c r="A100" i="10" s="1"/>
  <c r="B87" i="10"/>
  <c r="A87" i="10" s="1"/>
  <c r="B74" i="10"/>
  <c r="A74" i="10" s="1"/>
  <c r="B61" i="10"/>
  <c r="A61" i="10" s="1"/>
  <c r="B48" i="10"/>
  <c r="A48" i="10" s="1"/>
  <c r="B35" i="10"/>
  <c r="A35" i="10" s="1"/>
  <c r="B22" i="10"/>
  <c r="A22" i="10" s="1"/>
  <c r="B9" i="10"/>
  <c r="A9" i="10" s="1"/>
  <c r="B151" i="10"/>
  <c r="A151" i="10" s="1"/>
  <c r="B138" i="10"/>
  <c r="A138" i="10" s="1"/>
  <c r="B125" i="10"/>
  <c r="A125" i="10"/>
  <c r="B112" i="10"/>
  <c r="A112" i="10" s="1"/>
  <c r="B99" i="10"/>
  <c r="A99" i="10" s="1"/>
  <c r="B86" i="10"/>
  <c r="A86" i="10" s="1"/>
  <c r="B73" i="10"/>
  <c r="A73" i="10" s="1"/>
  <c r="B60" i="10"/>
  <c r="A60" i="10" s="1"/>
  <c r="B47" i="10"/>
  <c r="A47" i="10" s="1"/>
  <c r="B34" i="10"/>
  <c r="A34" i="10" s="1"/>
  <c r="B21" i="10"/>
  <c r="A21" i="10" s="1"/>
  <c r="B8" i="10"/>
  <c r="A8" i="10" s="1"/>
  <c r="B150" i="10"/>
  <c r="A150" i="10" s="1"/>
  <c r="B137" i="10"/>
  <c r="A137" i="10" s="1"/>
  <c r="B124" i="10"/>
  <c r="A124" i="10" s="1"/>
  <c r="B111" i="10"/>
  <c r="A111" i="10" s="1"/>
  <c r="B98" i="10"/>
  <c r="A98" i="10" s="1"/>
  <c r="B85" i="10"/>
  <c r="A85" i="10" s="1"/>
  <c r="B72" i="10"/>
  <c r="A72" i="10"/>
  <c r="B59" i="10"/>
  <c r="A59" i="10" s="1"/>
  <c r="B46" i="10"/>
  <c r="A46" i="10" s="1"/>
  <c r="B33" i="10"/>
  <c r="A33" i="10" s="1"/>
  <c r="B20" i="10"/>
  <c r="A20" i="10" s="1"/>
  <c r="B7" i="10"/>
  <c r="A7" i="10" s="1"/>
  <c r="B149" i="10"/>
  <c r="A149" i="10"/>
  <c r="B136" i="10"/>
  <c r="A136" i="10" s="1"/>
  <c r="B123" i="10"/>
  <c r="A123" i="10" s="1"/>
  <c r="B110" i="10"/>
  <c r="A110" i="10" s="1"/>
  <c r="B97" i="10"/>
  <c r="A97" i="10" s="1"/>
  <c r="B84" i="10"/>
  <c r="A84" i="10" s="1"/>
  <c r="B71" i="10"/>
  <c r="A71" i="10" s="1"/>
  <c r="B58" i="10"/>
  <c r="A58" i="10" s="1"/>
  <c r="B45" i="10"/>
  <c r="A45" i="10" s="1"/>
  <c r="B32" i="10"/>
  <c r="A32" i="10" s="1"/>
  <c r="B19" i="10"/>
  <c r="A19" i="10" s="1"/>
  <c r="B6" i="10"/>
  <c r="A6" i="10" s="1"/>
  <c r="B148" i="10"/>
  <c r="A148" i="10" s="1"/>
  <c r="B135" i="10"/>
  <c r="A135" i="10" s="1"/>
  <c r="B122" i="10"/>
  <c r="A122" i="10" s="1"/>
  <c r="B109" i="10"/>
  <c r="A109" i="10" s="1"/>
  <c r="B96" i="10"/>
  <c r="A96" i="10" s="1"/>
  <c r="B83" i="10"/>
  <c r="A83" i="10" s="1"/>
  <c r="B70" i="10"/>
  <c r="A70" i="10" s="1"/>
  <c r="B57" i="10"/>
  <c r="A57" i="10" s="1"/>
  <c r="B44" i="10"/>
  <c r="A44" i="10" s="1"/>
  <c r="B31" i="10"/>
  <c r="A31" i="10"/>
  <c r="B18" i="10"/>
  <c r="A18" i="10" s="1"/>
  <c r="B5" i="10"/>
  <c r="A5" i="10" s="1"/>
  <c r="B147" i="10"/>
  <c r="A147" i="10" s="1"/>
  <c r="B134" i="10"/>
  <c r="A134" i="10" s="1"/>
  <c r="B121" i="10"/>
  <c r="A121" i="10" s="1"/>
  <c r="B108" i="10"/>
  <c r="A108" i="10" s="1"/>
  <c r="B95" i="10"/>
  <c r="A95" i="10" s="1"/>
  <c r="B82" i="10"/>
  <c r="A82" i="10" s="1"/>
  <c r="B69" i="10"/>
  <c r="A69" i="10" s="1"/>
  <c r="B56" i="10"/>
  <c r="A56" i="10" s="1"/>
  <c r="B43" i="10"/>
  <c r="A43" i="10"/>
  <c r="B30" i="10"/>
  <c r="A30" i="10" s="1"/>
  <c r="B17" i="10"/>
  <c r="A17" i="10" s="1"/>
  <c r="B4" i="10"/>
  <c r="A4" i="10" s="1"/>
  <c r="B146" i="10"/>
  <c r="A146" i="10" s="1"/>
  <c r="B133" i="10"/>
  <c r="A133" i="10" s="1"/>
  <c r="B120" i="10"/>
  <c r="A120" i="10" s="1"/>
  <c r="B107" i="10"/>
  <c r="A107" i="10"/>
  <c r="B94" i="10"/>
  <c r="A94" i="10" s="1"/>
  <c r="B81" i="10"/>
  <c r="A81" i="10" s="1"/>
  <c r="B68" i="10"/>
  <c r="A68" i="10" s="1"/>
  <c r="B55" i="10"/>
  <c r="A55" i="10" s="1"/>
  <c r="B42" i="10"/>
  <c r="A42" i="10" s="1"/>
  <c r="B29" i="10"/>
  <c r="A29" i="10" s="1"/>
  <c r="B16" i="10"/>
  <c r="A16" i="10" s="1"/>
  <c r="B3" i="10"/>
  <c r="A3" i="10" s="1"/>
  <c r="B145" i="10"/>
  <c r="A145" i="10" s="1"/>
  <c r="B132" i="10"/>
  <c r="A132" i="10" s="1"/>
  <c r="B119" i="10"/>
  <c r="A119" i="10" s="1"/>
  <c r="B106" i="10"/>
  <c r="A106" i="10" s="1"/>
  <c r="B93" i="10"/>
  <c r="A93" i="10" s="1"/>
  <c r="B80" i="10"/>
  <c r="A80" i="10" s="1"/>
  <c r="B67" i="10"/>
  <c r="A67" i="10" s="1"/>
  <c r="B54" i="10"/>
  <c r="A54" i="10" s="1"/>
  <c r="B41" i="10"/>
  <c r="A41" i="10" s="1"/>
  <c r="B28" i="10"/>
  <c r="A28" i="10" s="1"/>
  <c r="B15" i="10"/>
  <c r="A15" i="10" s="1"/>
  <c r="B2" i="10"/>
  <c r="A2" i="10" s="1"/>
  <c r="U35" i="9"/>
  <c r="T35" i="9"/>
  <c r="S35" i="9"/>
  <c r="R35" i="9"/>
  <c r="Q35" i="9"/>
  <c r="P35" i="9"/>
  <c r="O35" i="9"/>
  <c r="N35" i="9"/>
  <c r="M35" i="9"/>
  <c r="L35" i="9"/>
  <c r="K35" i="9"/>
  <c r="J35" i="9"/>
  <c r="G33" i="9"/>
  <c r="U32" i="9"/>
  <c r="T32" i="9"/>
  <c r="S32" i="9"/>
  <c r="R32" i="9"/>
  <c r="Q32" i="9"/>
  <c r="P32" i="9"/>
  <c r="O32" i="9"/>
  <c r="N32" i="9"/>
  <c r="M32" i="9"/>
  <c r="L32" i="9"/>
  <c r="K32" i="9"/>
  <c r="J32" i="9"/>
  <c r="G29" i="9"/>
  <c r="U26" i="9"/>
  <c r="U27" i="9" s="1"/>
  <c r="T26" i="9"/>
  <c r="T27" i="9" s="1"/>
  <c r="S27" i="9"/>
  <c r="R26" i="9"/>
  <c r="R27" i="9" s="1"/>
  <c r="Q26" i="9"/>
  <c r="Q27" i="9" s="1"/>
  <c r="P26" i="9"/>
  <c r="P27" i="9" s="1"/>
  <c r="O26" i="9"/>
  <c r="O27" i="9" s="1"/>
  <c r="N26" i="9"/>
  <c r="N27" i="9" s="1"/>
  <c r="M26" i="9"/>
  <c r="M27" i="9" s="1"/>
  <c r="L26" i="9"/>
  <c r="L27" i="9" s="1"/>
  <c r="K26" i="9"/>
  <c r="K27" i="9" s="1"/>
  <c r="J26" i="9"/>
  <c r="J27" i="9" s="1"/>
  <c r="U23" i="9"/>
  <c r="U24" i="9" s="1"/>
  <c r="T23" i="9"/>
  <c r="T24" i="9" s="1"/>
  <c r="S23" i="9"/>
  <c r="S24" i="9" s="1"/>
  <c r="R23" i="9"/>
  <c r="R24" i="9" s="1"/>
  <c r="Q23" i="9"/>
  <c r="Q24" i="9" s="1"/>
  <c r="P23" i="9"/>
  <c r="P24" i="9" s="1"/>
  <c r="O23" i="9"/>
  <c r="O24" i="9" s="1"/>
  <c r="N23" i="9"/>
  <c r="N24" i="9" s="1"/>
  <c r="M23" i="9"/>
  <c r="M24" i="9" s="1"/>
  <c r="L23" i="9"/>
  <c r="L24" i="9" s="1"/>
  <c r="K23" i="9"/>
  <c r="K24" i="9" s="1"/>
  <c r="J23" i="9"/>
  <c r="J24" i="9" s="1"/>
  <c r="U20" i="9"/>
  <c r="U21" i="9" s="1"/>
  <c r="T20" i="9"/>
  <c r="T21" i="9" s="1"/>
  <c r="S20" i="9"/>
  <c r="S21" i="9" s="1"/>
  <c r="R20" i="9"/>
  <c r="R21" i="9" s="1"/>
  <c r="Q20" i="9"/>
  <c r="Q21" i="9" s="1"/>
  <c r="P20" i="9"/>
  <c r="P21" i="9" s="1"/>
  <c r="O20" i="9"/>
  <c r="O21" i="9" s="1"/>
  <c r="N20" i="9"/>
  <c r="N21" i="9" s="1"/>
  <c r="M20" i="9"/>
  <c r="M21" i="9" s="1"/>
  <c r="L20" i="9"/>
  <c r="L21" i="9" s="1"/>
  <c r="K20" i="9"/>
  <c r="K21" i="9" s="1"/>
  <c r="J20" i="9"/>
  <c r="J21" i="9" s="1"/>
  <c r="U17" i="9"/>
  <c r="U18" i="9" s="1"/>
  <c r="T17" i="9"/>
  <c r="T18" i="9" s="1"/>
  <c r="S17" i="9"/>
  <c r="S18" i="9" s="1"/>
  <c r="R17" i="9"/>
  <c r="R18" i="9" s="1"/>
  <c r="Q17" i="9"/>
  <c r="Q18" i="9" s="1"/>
  <c r="P17" i="9"/>
  <c r="P18" i="9" s="1"/>
  <c r="O17" i="9"/>
  <c r="O18" i="9" s="1"/>
  <c r="N17" i="9"/>
  <c r="M17" i="9"/>
  <c r="M18" i="9" s="1"/>
  <c r="L17" i="9"/>
  <c r="L18" i="9" s="1"/>
  <c r="K17" i="9"/>
  <c r="K18" i="9" s="1"/>
  <c r="J17" i="9"/>
  <c r="J18" i="9" s="1"/>
  <c r="U15" i="9"/>
  <c r="T15" i="9"/>
  <c r="S15" i="9"/>
  <c r="R15" i="9"/>
  <c r="Q15" i="9"/>
  <c r="P15" i="9"/>
  <c r="O15" i="9"/>
  <c r="N15" i="9"/>
  <c r="M15" i="9"/>
  <c r="L15" i="9"/>
  <c r="K15" i="9"/>
  <c r="J15" i="9"/>
  <c r="G13" i="9"/>
  <c r="U11" i="9"/>
  <c r="T11" i="9"/>
  <c r="S11" i="9"/>
  <c r="R11" i="9"/>
  <c r="Q11" i="9"/>
  <c r="P11" i="9"/>
  <c r="O11" i="9"/>
  <c r="N11" i="9"/>
  <c r="M11" i="9"/>
  <c r="L11" i="9"/>
  <c r="K11" i="9"/>
  <c r="J11" i="9"/>
  <c r="G9" i="9"/>
  <c r="J14" i="7"/>
  <c r="F157" i="8"/>
  <c r="F156" i="8"/>
  <c r="F155" i="8"/>
  <c r="F154" i="8"/>
  <c r="F153" i="8"/>
  <c r="F152" i="8"/>
  <c r="F151" i="8"/>
  <c r="F150" i="8"/>
  <c r="F149" i="8"/>
  <c r="F148" i="8"/>
  <c r="F147" i="8"/>
  <c r="F146" i="8"/>
  <c r="F145" i="8"/>
  <c r="F144" i="8"/>
  <c r="F143" i="8"/>
  <c r="F142" i="8"/>
  <c r="F141" i="8"/>
  <c r="F140" i="8"/>
  <c r="F139" i="8"/>
  <c r="F138" i="8"/>
  <c r="F137" i="8"/>
  <c r="F136" i="8"/>
  <c r="F135" i="8"/>
  <c r="F134" i="8"/>
  <c r="F133" i="8"/>
  <c r="F132" i="8"/>
  <c r="F131" i="8"/>
  <c r="F130" i="8"/>
  <c r="F129" i="8"/>
  <c r="F128" i="8"/>
  <c r="F127" i="8"/>
  <c r="F126" i="8"/>
  <c r="F125" i="8"/>
  <c r="F124" i="8"/>
  <c r="F123" i="8"/>
  <c r="F122" i="8"/>
  <c r="F121" i="8"/>
  <c r="F120" i="8"/>
  <c r="F119" i="8"/>
  <c r="F118" i="8"/>
  <c r="F117" i="8"/>
  <c r="F116" i="8"/>
  <c r="F115" i="8"/>
  <c r="F114" i="8"/>
  <c r="F113" i="8"/>
  <c r="F112" i="8"/>
  <c r="F111" i="8"/>
  <c r="F110" i="8"/>
  <c r="F109" i="8"/>
  <c r="F108" i="8"/>
  <c r="F107" i="8"/>
  <c r="F106" i="8"/>
  <c r="F105" i="8"/>
  <c r="F104" i="8"/>
  <c r="F103" i="8"/>
  <c r="F102" i="8"/>
  <c r="F101" i="8"/>
  <c r="F100" i="8"/>
  <c r="F99" i="8"/>
  <c r="F98" i="8"/>
  <c r="F97" i="8"/>
  <c r="F96" i="8"/>
  <c r="F95" i="8"/>
  <c r="F94" i="8"/>
  <c r="F93" i="8"/>
  <c r="F92" i="8"/>
  <c r="F91" i="8"/>
  <c r="F90" i="8"/>
  <c r="F89" i="8"/>
  <c r="F88" i="8"/>
  <c r="F87" i="8"/>
  <c r="F86" i="8"/>
  <c r="F85" i="8"/>
  <c r="F84" i="8"/>
  <c r="F83" i="8"/>
  <c r="F82" i="8"/>
  <c r="F81" i="8"/>
  <c r="F80" i="8"/>
  <c r="F79" i="8"/>
  <c r="F78" i="8"/>
  <c r="F77" i="8"/>
  <c r="F76" i="8"/>
  <c r="F75" i="8"/>
  <c r="F74" i="8"/>
  <c r="F73" i="8"/>
  <c r="F72" i="8"/>
  <c r="F71" i="8"/>
  <c r="F70" i="8"/>
  <c r="F69" i="8"/>
  <c r="F68" i="8"/>
  <c r="F67" i="8"/>
  <c r="F66" i="8"/>
  <c r="F65" i="8"/>
  <c r="F64" i="8"/>
  <c r="F63" i="8"/>
  <c r="F62" i="8"/>
  <c r="F61" i="8"/>
  <c r="F60" i="8"/>
  <c r="F59" i="8"/>
  <c r="F58" i="8"/>
  <c r="F57" i="8"/>
  <c r="F56" i="8"/>
  <c r="F55" i="8"/>
  <c r="F54" i="8"/>
  <c r="F53" i="8"/>
  <c r="F52" i="8"/>
  <c r="F51" i="8"/>
  <c r="F50" i="8"/>
  <c r="F49" i="8"/>
  <c r="F48" i="8"/>
  <c r="F47" i="8"/>
  <c r="F46" i="8"/>
  <c r="F45" i="8"/>
  <c r="F44" i="8"/>
  <c r="F43" i="8"/>
  <c r="F42" i="8"/>
  <c r="F41" i="8"/>
  <c r="F40" i="8"/>
  <c r="F39" i="8"/>
  <c r="F38" i="8"/>
  <c r="F37" i="8"/>
  <c r="F36" i="8"/>
  <c r="F35" i="8"/>
  <c r="F34" i="8"/>
  <c r="F33" i="8"/>
  <c r="F32" i="8"/>
  <c r="F31" i="8"/>
  <c r="F30" i="8"/>
  <c r="F29" i="8"/>
  <c r="F28" i="8"/>
  <c r="F27" i="8"/>
  <c r="F26" i="8"/>
  <c r="F25" i="8"/>
  <c r="F24" i="8"/>
  <c r="F23" i="8"/>
  <c r="F22" i="8"/>
  <c r="F21" i="8"/>
  <c r="F20" i="8"/>
  <c r="F19" i="8"/>
  <c r="F18" i="8"/>
  <c r="F17" i="8"/>
  <c r="F16" i="8"/>
  <c r="F15" i="8"/>
  <c r="F14" i="8"/>
  <c r="F13" i="8"/>
  <c r="F12" i="8"/>
  <c r="F11" i="8"/>
  <c r="F10" i="8"/>
  <c r="F9" i="8"/>
  <c r="F8" i="8"/>
  <c r="F7" i="8"/>
  <c r="F6" i="8"/>
  <c r="F5" i="8"/>
  <c r="F4" i="8"/>
  <c r="F3" i="8"/>
  <c r="F2" i="8"/>
  <c r="B157" i="8"/>
  <c r="A157" i="8" s="1"/>
  <c r="B156" i="8"/>
  <c r="A156" i="8"/>
  <c r="B155" i="8"/>
  <c r="A155" i="8"/>
  <c r="B154" i="8"/>
  <c r="A154" i="8"/>
  <c r="B153" i="8"/>
  <c r="A153" i="8" s="1"/>
  <c r="B152" i="8"/>
  <c r="A152" i="8" s="1"/>
  <c r="B151" i="8"/>
  <c r="A151" i="8" s="1"/>
  <c r="B150" i="8"/>
  <c r="A150" i="8"/>
  <c r="B149" i="8"/>
  <c r="A149" i="8" s="1"/>
  <c r="B148" i="8"/>
  <c r="A148" i="8"/>
  <c r="B147" i="8"/>
  <c r="A147" i="8"/>
  <c r="B146" i="8"/>
  <c r="A146" i="8"/>
  <c r="B145" i="8"/>
  <c r="A145" i="8" s="1"/>
  <c r="B144" i="8"/>
  <c r="A144" i="8" s="1"/>
  <c r="B143" i="8"/>
  <c r="A143" i="8" s="1"/>
  <c r="B142" i="8"/>
  <c r="A142" i="8"/>
  <c r="B141" i="8"/>
  <c r="A141" i="8" s="1"/>
  <c r="B140" i="8"/>
  <c r="A140" i="8"/>
  <c r="B139" i="8"/>
  <c r="A139" i="8"/>
  <c r="B138" i="8"/>
  <c r="A138" i="8"/>
  <c r="B137" i="8"/>
  <c r="A137" i="8" s="1"/>
  <c r="B136" i="8"/>
  <c r="A136" i="8" s="1"/>
  <c r="B135" i="8"/>
  <c r="A135" i="8" s="1"/>
  <c r="B134" i="8"/>
  <c r="A134" i="8"/>
  <c r="B133" i="8"/>
  <c r="A133" i="8" s="1"/>
  <c r="B132" i="8"/>
  <c r="A132" i="8"/>
  <c r="B131" i="8"/>
  <c r="A131" i="8"/>
  <c r="B130" i="8"/>
  <c r="A130" i="8"/>
  <c r="B129" i="8"/>
  <c r="A129" i="8" s="1"/>
  <c r="B128" i="8"/>
  <c r="A128" i="8" s="1"/>
  <c r="B127" i="8"/>
  <c r="A127" i="8" s="1"/>
  <c r="B126" i="8"/>
  <c r="A126" i="8"/>
  <c r="B125" i="8"/>
  <c r="A125" i="8" s="1"/>
  <c r="B124" i="8"/>
  <c r="A124" i="8"/>
  <c r="B123" i="8"/>
  <c r="A123" i="8"/>
  <c r="B122" i="8"/>
  <c r="A122" i="8"/>
  <c r="B121" i="8"/>
  <c r="A121" i="8" s="1"/>
  <c r="B120" i="8"/>
  <c r="A120" i="8" s="1"/>
  <c r="B119" i="8"/>
  <c r="A119" i="8" s="1"/>
  <c r="B118" i="8"/>
  <c r="A118" i="8"/>
  <c r="B117" i="8"/>
  <c r="A117" i="8" s="1"/>
  <c r="B116" i="8"/>
  <c r="A116" i="8"/>
  <c r="B115" i="8"/>
  <c r="A115" i="8"/>
  <c r="B114" i="8"/>
  <c r="A114" i="8"/>
  <c r="B113" i="8"/>
  <c r="A113" i="8" s="1"/>
  <c r="B112" i="8"/>
  <c r="A112" i="8" s="1"/>
  <c r="B111" i="8"/>
  <c r="A111" i="8" s="1"/>
  <c r="B110" i="8"/>
  <c r="A110" i="8"/>
  <c r="B109" i="8"/>
  <c r="A109" i="8" s="1"/>
  <c r="B108" i="8"/>
  <c r="A108" i="8"/>
  <c r="B107" i="8"/>
  <c r="A107" i="8"/>
  <c r="B106" i="8"/>
  <c r="A106" i="8"/>
  <c r="B105" i="8"/>
  <c r="A105" i="8" s="1"/>
  <c r="B104" i="8"/>
  <c r="A104" i="8" s="1"/>
  <c r="B103" i="8"/>
  <c r="A103" i="8" s="1"/>
  <c r="B102" i="8"/>
  <c r="A102" i="8"/>
  <c r="B101" i="8"/>
  <c r="A101" i="8" s="1"/>
  <c r="B100" i="8"/>
  <c r="A100" i="8"/>
  <c r="B99" i="8"/>
  <c r="A99" i="8"/>
  <c r="B98" i="8"/>
  <c r="A98" i="8"/>
  <c r="B97" i="8"/>
  <c r="A97" i="8" s="1"/>
  <c r="B96" i="8"/>
  <c r="A96" i="8" s="1"/>
  <c r="B95" i="8"/>
  <c r="A95" i="8" s="1"/>
  <c r="B94" i="8"/>
  <c r="A94" i="8"/>
  <c r="B93" i="8"/>
  <c r="A93" i="8" s="1"/>
  <c r="B92" i="8"/>
  <c r="A92" i="8"/>
  <c r="B91" i="8"/>
  <c r="A91" i="8"/>
  <c r="B90" i="8"/>
  <c r="A90" i="8"/>
  <c r="B89" i="8"/>
  <c r="A89" i="8" s="1"/>
  <c r="B88" i="8"/>
  <c r="A88" i="8" s="1"/>
  <c r="B87" i="8"/>
  <c r="A87" i="8" s="1"/>
  <c r="B86" i="8"/>
  <c r="A86" i="8"/>
  <c r="B85" i="8"/>
  <c r="A85" i="8" s="1"/>
  <c r="B84" i="8"/>
  <c r="A84" i="8"/>
  <c r="B83" i="8"/>
  <c r="A83" i="8"/>
  <c r="B82" i="8"/>
  <c r="A82" i="8"/>
  <c r="B81" i="8"/>
  <c r="A81" i="8" s="1"/>
  <c r="B80" i="8"/>
  <c r="A80" i="8" s="1"/>
  <c r="B79" i="8"/>
  <c r="A79" i="8" s="1"/>
  <c r="B78" i="8"/>
  <c r="A78" i="8"/>
  <c r="B77" i="8"/>
  <c r="A77" i="8" s="1"/>
  <c r="B76" i="8"/>
  <c r="A76" i="8"/>
  <c r="B75" i="8"/>
  <c r="A75" i="8"/>
  <c r="B74" i="8"/>
  <c r="A74" i="8"/>
  <c r="B73" i="8"/>
  <c r="A73" i="8" s="1"/>
  <c r="B72" i="8"/>
  <c r="A72" i="8" s="1"/>
  <c r="B71" i="8"/>
  <c r="A71" i="8" s="1"/>
  <c r="B70" i="8"/>
  <c r="A70" i="8"/>
  <c r="B69" i="8"/>
  <c r="A69" i="8" s="1"/>
  <c r="B68" i="8"/>
  <c r="A68" i="8"/>
  <c r="B67" i="8"/>
  <c r="A67" i="8"/>
  <c r="B66" i="8"/>
  <c r="A66" i="8"/>
  <c r="B65" i="8"/>
  <c r="A65" i="8" s="1"/>
  <c r="B64" i="8"/>
  <c r="A64" i="8" s="1"/>
  <c r="B63" i="8"/>
  <c r="A63" i="8" s="1"/>
  <c r="B62" i="8"/>
  <c r="A62" i="8"/>
  <c r="B61" i="8"/>
  <c r="A61" i="8" s="1"/>
  <c r="B60" i="8"/>
  <c r="A60" i="8"/>
  <c r="B59" i="8"/>
  <c r="A59" i="8"/>
  <c r="B58" i="8"/>
  <c r="A58" i="8"/>
  <c r="B57" i="8"/>
  <c r="A57" i="8" s="1"/>
  <c r="B56" i="8"/>
  <c r="A56" i="8" s="1"/>
  <c r="B55" i="8"/>
  <c r="A55" i="8" s="1"/>
  <c r="B54" i="8"/>
  <c r="A54" i="8"/>
  <c r="B53" i="8"/>
  <c r="A53" i="8" s="1"/>
  <c r="B52" i="8"/>
  <c r="A52" i="8"/>
  <c r="B51" i="8"/>
  <c r="A51" i="8"/>
  <c r="B50" i="8"/>
  <c r="A50" i="8"/>
  <c r="B49" i="8"/>
  <c r="A49" i="8" s="1"/>
  <c r="B48" i="8"/>
  <c r="A48" i="8" s="1"/>
  <c r="B47" i="8"/>
  <c r="A47" i="8" s="1"/>
  <c r="B46" i="8"/>
  <c r="A46" i="8"/>
  <c r="B45" i="8"/>
  <c r="A45" i="8" s="1"/>
  <c r="B44" i="8"/>
  <c r="A44" i="8"/>
  <c r="B43" i="8"/>
  <c r="A43" i="8"/>
  <c r="B42" i="8"/>
  <c r="A42" i="8"/>
  <c r="B41" i="8"/>
  <c r="A41" i="8" s="1"/>
  <c r="B40" i="8"/>
  <c r="A40" i="8" s="1"/>
  <c r="B39" i="8"/>
  <c r="A39" i="8" s="1"/>
  <c r="B38" i="8"/>
  <c r="A38" i="8"/>
  <c r="B37" i="8"/>
  <c r="A37" i="8" s="1"/>
  <c r="B36" i="8"/>
  <c r="A36" i="8"/>
  <c r="B35" i="8"/>
  <c r="A35" i="8"/>
  <c r="B34" i="8"/>
  <c r="A34" i="8"/>
  <c r="B33" i="8"/>
  <c r="A33" i="8" s="1"/>
  <c r="B32" i="8"/>
  <c r="A32" i="8" s="1"/>
  <c r="B31" i="8"/>
  <c r="A31" i="8" s="1"/>
  <c r="B30" i="8"/>
  <c r="A30" i="8"/>
  <c r="B29" i="8"/>
  <c r="A29" i="8" s="1"/>
  <c r="B28" i="8"/>
  <c r="A28" i="8"/>
  <c r="B27" i="8"/>
  <c r="A27" i="8"/>
  <c r="B26" i="8"/>
  <c r="A26" i="8"/>
  <c r="B25" i="8"/>
  <c r="A25" i="8" s="1"/>
  <c r="B24" i="8"/>
  <c r="A24" i="8" s="1"/>
  <c r="B23" i="8"/>
  <c r="A23" i="8" s="1"/>
  <c r="B22" i="8"/>
  <c r="A22" i="8"/>
  <c r="B21" i="8"/>
  <c r="A21" i="8" s="1"/>
  <c r="B20" i="8"/>
  <c r="A20" i="8"/>
  <c r="B19" i="8"/>
  <c r="A19" i="8"/>
  <c r="B18" i="8"/>
  <c r="A18" i="8"/>
  <c r="B17" i="8"/>
  <c r="A17" i="8" s="1"/>
  <c r="B16" i="8"/>
  <c r="A16" i="8" s="1"/>
  <c r="B15" i="8"/>
  <c r="A15" i="8" s="1"/>
  <c r="B14" i="8"/>
  <c r="A14" i="8"/>
  <c r="B13" i="8"/>
  <c r="A13" i="8" s="1"/>
  <c r="B12" i="8"/>
  <c r="A12" i="8"/>
  <c r="B11" i="8"/>
  <c r="A11" i="8"/>
  <c r="B10" i="8"/>
  <c r="A10" i="8"/>
  <c r="B9" i="8"/>
  <c r="A9" i="8" s="1"/>
  <c r="B8" i="8"/>
  <c r="A8" i="8" s="1"/>
  <c r="B7" i="8"/>
  <c r="A7" i="8" s="1"/>
  <c r="B6" i="8"/>
  <c r="A6" i="8"/>
  <c r="B5" i="8"/>
  <c r="A5" i="8" s="1"/>
  <c r="B4" i="8"/>
  <c r="A4" i="8"/>
  <c r="B3" i="8"/>
  <c r="A3" i="8"/>
  <c r="B2" i="8"/>
  <c r="A2" i="8"/>
  <c r="F157" i="6"/>
  <c r="F156" i="6"/>
  <c r="F155" i="6"/>
  <c r="F154" i="6"/>
  <c r="F153" i="6"/>
  <c r="F152" i="6"/>
  <c r="F151" i="6"/>
  <c r="F150" i="6"/>
  <c r="F149" i="6"/>
  <c r="F148" i="6"/>
  <c r="F147" i="6"/>
  <c r="F146" i="6"/>
  <c r="F145" i="6"/>
  <c r="F144" i="6"/>
  <c r="F143" i="6"/>
  <c r="F142" i="6"/>
  <c r="F141" i="6"/>
  <c r="F140" i="6"/>
  <c r="F139" i="6"/>
  <c r="F138" i="6"/>
  <c r="F137" i="6"/>
  <c r="F136" i="6"/>
  <c r="F135" i="6"/>
  <c r="F134" i="6"/>
  <c r="F133" i="6"/>
  <c r="F132" i="6"/>
  <c r="F131" i="6"/>
  <c r="F130" i="6"/>
  <c r="F129" i="6"/>
  <c r="F128" i="6"/>
  <c r="F127" i="6"/>
  <c r="F126" i="6"/>
  <c r="F125" i="6"/>
  <c r="F124" i="6"/>
  <c r="F123" i="6"/>
  <c r="F122" i="6"/>
  <c r="B157" i="6"/>
  <c r="A157" i="6" s="1"/>
  <c r="B156" i="6"/>
  <c r="A156" i="6"/>
  <c r="B155" i="6"/>
  <c r="A155" i="6" s="1"/>
  <c r="B154" i="6"/>
  <c r="A154" i="6" s="1"/>
  <c r="B153" i="6"/>
  <c r="A153" i="6" s="1"/>
  <c r="B152" i="6"/>
  <c r="A152" i="6"/>
  <c r="B151" i="6"/>
  <c r="A151" i="6"/>
  <c r="B150" i="6"/>
  <c r="A150" i="6"/>
  <c r="B149" i="6"/>
  <c r="A149" i="6" s="1"/>
  <c r="B148" i="6"/>
  <c r="A148" i="6"/>
  <c r="B147" i="6"/>
  <c r="A147" i="6" s="1"/>
  <c r="B146" i="6"/>
  <c r="A146" i="6" s="1"/>
  <c r="B145" i="6"/>
  <c r="A145" i="6"/>
  <c r="B144" i="6"/>
  <c r="A144" i="6" s="1"/>
  <c r="B143" i="6"/>
  <c r="A143" i="6"/>
  <c r="B142" i="6"/>
  <c r="A142" i="6" s="1"/>
  <c r="B141" i="6"/>
  <c r="A141" i="6" s="1"/>
  <c r="B140" i="6"/>
  <c r="A140" i="6" s="1"/>
  <c r="B139" i="6"/>
  <c r="A139" i="6"/>
  <c r="B138" i="6"/>
  <c r="A138" i="6"/>
  <c r="B137" i="6"/>
  <c r="A137" i="6"/>
  <c r="B136" i="6"/>
  <c r="A136" i="6" s="1"/>
  <c r="B135" i="6"/>
  <c r="A135" i="6"/>
  <c r="B134" i="6"/>
  <c r="A134" i="6" s="1"/>
  <c r="B133" i="6"/>
  <c r="A133" i="6" s="1"/>
  <c r="B132" i="6"/>
  <c r="A132" i="6" s="1"/>
  <c r="B131" i="6"/>
  <c r="A131" i="6" s="1"/>
  <c r="B130" i="6"/>
  <c r="A130" i="6" s="1"/>
  <c r="B129" i="6"/>
  <c r="A129" i="6" s="1"/>
  <c r="B128" i="6"/>
  <c r="A128" i="6"/>
  <c r="B127" i="6"/>
  <c r="A127" i="6"/>
  <c r="B126" i="6"/>
  <c r="A126" i="6"/>
  <c r="B125" i="6"/>
  <c r="A125" i="6"/>
  <c r="B124" i="6"/>
  <c r="A124" i="6"/>
  <c r="B123" i="6"/>
  <c r="A123" i="6" s="1"/>
  <c r="B122" i="6"/>
  <c r="A122" i="6" s="1"/>
  <c r="G13" i="7"/>
  <c r="U35" i="7"/>
  <c r="T35" i="7"/>
  <c r="S35" i="7"/>
  <c r="R35" i="7"/>
  <c r="Q35" i="7"/>
  <c r="P35" i="7"/>
  <c r="O35" i="7"/>
  <c r="N35" i="7"/>
  <c r="M35" i="7"/>
  <c r="L35" i="7"/>
  <c r="K35" i="7"/>
  <c r="J35" i="7"/>
  <c r="G33" i="7"/>
  <c r="U32" i="7"/>
  <c r="T32" i="7"/>
  <c r="S32" i="7"/>
  <c r="R32" i="7"/>
  <c r="Q32" i="7"/>
  <c r="P32" i="7"/>
  <c r="O32" i="7"/>
  <c r="N32" i="7"/>
  <c r="M32" i="7"/>
  <c r="L32" i="7"/>
  <c r="K32" i="7"/>
  <c r="J32" i="7"/>
  <c r="G29" i="7"/>
  <c r="U26" i="7"/>
  <c r="U27" i="7" s="1"/>
  <c r="T26" i="7"/>
  <c r="T27" i="7" s="1"/>
  <c r="S26" i="7"/>
  <c r="S27" i="7" s="1"/>
  <c r="R26" i="7"/>
  <c r="R27" i="7" s="1"/>
  <c r="Q26" i="7"/>
  <c r="Q27" i="7" s="1"/>
  <c r="P26" i="7"/>
  <c r="O26" i="7"/>
  <c r="O27" i="7" s="1"/>
  <c r="N26" i="7"/>
  <c r="N27" i="7" s="1"/>
  <c r="M26" i="7"/>
  <c r="M27" i="7" s="1"/>
  <c r="L26" i="7"/>
  <c r="L27" i="7" s="1"/>
  <c r="K26" i="7"/>
  <c r="K27" i="7" s="1"/>
  <c r="J26" i="7"/>
  <c r="J27" i="7" s="1"/>
  <c r="U23" i="7"/>
  <c r="U24" i="7" s="1"/>
  <c r="T23" i="7"/>
  <c r="T24" i="7" s="1"/>
  <c r="S23" i="7"/>
  <c r="S24" i="7" s="1"/>
  <c r="R23" i="7"/>
  <c r="R24" i="7" s="1"/>
  <c r="Q23" i="7"/>
  <c r="Q24" i="7" s="1"/>
  <c r="P23" i="7"/>
  <c r="P24" i="7" s="1"/>
  <c r="O23" i="7"/>
  <c r="O24" i="7" s="1"/>
  <c r="N23" i="7"/>
  <c r="N24" i="7" s="1"/>
  <c r="M23" i="7"/>
  <c r="M24" i="7" s="1"/>
  <c r="L23" i="7"/>
  <c r="L24" i="7" s="1"/>
  <c r="K23" i="7"/>
  <c r="K24" i="7" s="1"/>
  <c r="J23" i="7"/>
  <c r="J24" i="7" s="1"/>
  <c r="U20" i="7"/>
  <c r="U21" i="7" s="1"/>
  <c r="T20" i="7"/>
  <c r="T21" i="7" s="1"/>
  <c r="S20" i="7"/>
  <c r="S21" i="7" s="1"/>
  <c r="R20" i="7"/>
  <c r="R21" i="7" s="1"/>
  <c r="Q20" i="7"/>
  <c r="Q21" i="7" s="1"/>
  <c r="P20" i="7"/>
  <c r="P21" i="7" s="1"/>
  <c r="O20" i="7"/>
  <c r="O21" i="7" s="1"/>
  <c r="N20" i="7"/>
  <c r="N21" i="7" s="1"/>
  <c r="M20" i="7"/>
  <c r="M21" i="7" s="1"/>
  <c r="L20" i="7"/>
  <c r="L21" i="7" s="1"/>
  <c r="K20" i="7"/>
  <c r="K21" i="7" s="1"/>
  <c r="J20" i="7"/>
  <c r="G19" i="7" s="1"/>
  <c r="U17" i="7"/>
  <c r="U18" i="7" s="1"/>
  <c r="T17" i="7"/>
  <c r="T18" i="7" s="1"/>
  <c r="S17" i="7"/>
  <c r="S18" i="7" s="1"/>
  <c r="R17" i="7"/>
  <c r="R18" i="7" s="1"/>
  <c r="Q17" i="7"/>
  <c r="Q18" i="7" s="1"/>
  <c r="P17" i="7"/>
  <c r="P18" i="7" s="1"/>
  <c r="O17" i="7"/>
  <c r="O18" i="7" s="1"/>
  <c r="N17" i="7"/>
  <c r="N18" i="7" s="1"/>
  <c r="M17" i="7"/>
  <c r="M18" i="7" s="1"/>
  <c r="L17" i="7"/>
  <c r="L18" i="7" s="1"/>
  <c r="K17" i="7"/>
  <c r="J17" i="7"/>
  <c r="U15" i="7"/>
  <c r="T15" i="7"/>
  <c r="S15" i="7"/>
  <c r="R15" i="7"/>
  <c r="Q15" i="7"/>
  <c r="P15" i="7"/>
  <c r="O15" i="7"/>
  <c r="N15" i="7"/>
  <c r="M15" i="7"/>
  <c r="L15" i="7"/>
  <c r="K15" i="7"/>
  <c r="J15" i="7"/>
  <c r="U11" i="7"/>
  <c r="T11" i="7"/>
  <c r="S11" i="7"/>
  <c r="R11" i="7"/>
  <c r="Q11" i="7"/>
  <c r="P11" i="7"/>
  <c r="O11" i="7"/>
  <c r="N11" i="7"/>
  <c r="M11" i="7"/>
  <c r="L11" i="7"/>
  <c r="K11" i="7"/>
  <c r="J11" i="7"/>
  <c r="G9" i="7"/>
  <c r="G25" i="11" l="1"/>
  <c r="G16" i="11"/>
  <c r="G22" i="11"/>
  <c r="G19" i="11"/>
  <c r="G16" i="9"/>
  <c r="G22" i="9"/>
  <c r="G25" i="9"/>
  <c r="N18" i="9"/>
  <c r="G19" i="9"/>
  <c r="J18" i="7"/>
  <c r="G16" i="7"/>
  <c r="G22" i="7"/>
  <c r="G25" i="7"/>
  <c r="P27" i="7"/>
  <c r="K18" i="7"/>
  <c r="J21" i="7"/>
  <c r="G29" i="1"/>
  <c r="G13" i="1" l="1"/>
  <c r="U32" i="1" l="1"/>
  <c r="T32" i="1"/>
  <c r="S32" i="1"/>
  <c r="R32" i="1"/>
  <c r="Q32" i="1"/>
  <c r="P32" i="1"/>
  <c r="O32" i="1"/>
  <c r="N32" i="1"/>
  <c r="M32" i="1"/>
  <c r="L32" i="1"/>
  <c r="K32" i="1"/>
  <c r="J32" i="1"/>
  <c r="G33" i="1" l="1"/>
  <c r="U17" i="1" l="1"/>
  <c r="T17" i="1"/>
  <c r="S17" i="1"/>
  <c r="R17" i="1"/>
  <c r="Q17" i="1"/>
  <c r="P17" i="1"/>
  <c r="O17" i="1"/>
  <c r="N17" i="1"/>
  <c r="M17" i="1"/>
  <c r="L17" i="1"/>
  <c r="K17" i="1"/>
  <c r="J17" i="1"/>
  <c r="G16" i="1" s="1"/>
  <c r="G9" i="1" l="1"/>
  <c r="M26" i="1"/>
  <c r="F121" i="6" l="1"/>
  <c r="F120" i="6"/>
  <c r="F119" i="6"/>
  <c r="F118" i="6"/>
  <c r="F117" i="6"/>
  <c r="F116" i="6"/>
  <c r="F115" i="6"/>
  <c r="F114" i="6"/>
  <c r="F113" i="6"/>
  <c r="F112" i="6"/>
  <c r="F111" i="6"/>
  <c r="F110" i="6"/>
  <c r="B121" i="6"/>
  <c r="A121" i="6" s="1"/>
  <c r="B120" i="6"/>
  <c r="A120" i="6" s="1"/>
  <c r="B119" i="6"/>
  <c r="A119" i="6" s="1"/>
  <c r="B118" i="6"/>
  <c r="A118" i="6" s="1"/>
  <c r="B117" i="6"/>
  <c r="A117" i="6" s="1"/>
  <c r="B116" i="6"/>
  <c r="A116" i="6" s="1"/>
  <c r="B115" i="6"/>
  <c r="A115" i="6" s="1"/>
  <c r="B114" i="6"/>
  <c r="A114" i="6" s="1"/>
  <c r="B113" i="6"/>
  <c r="A113" i="6" s="1"/>
  <c r="B112" i="6"/>
  <c r="A112" i="6" s="1"/>
  <c r="B111" i="6"/>
  <c r="A111" i="6" s="1"/>
  <c r="B110" i="6"/>
  <c r="A110" i="6" s="1"/>
  <c r="F109" i="6"/>
  <c r="F108" i="6"/>
  <c r="F107" i="6"/>
  <c r="F106" i="6"/>
  <c r="F105" i="6"/>
  <c r="F104" i="6"/>
  <c r="F103" i="6"/>
  <c r="F102" i="6"/>
  <c r="F101" i="6"/>
  <c r="F100" i="6"/>
  <c r="F99" i="6"/>
  <c r="F98" i="6"/>
  <c r="B109" i="6"/>
  <c r="A109" i="6" s="1"/>
  <c r="B108" i="6"/>
  <c r="A108" i="6" s="1"/>
  <c r="B107" i="6"/>
  <c r="A107" i="6" s="1"/>
  <c r="B106" i="6"/>
  <c r="A106" i="6" s="1"/>
  <c r="B105" i="6"/>
  <c r="A105" i="6" s="1"/>
  <c r="B104" i="6"/>
  <c r="A104" i="6" s="1"/>
  <c r="B103" i="6"/>
  <c r="A103" i="6" s="1"/>
  <c r="B102" i="6"/>
  <c r="A102" i="6" s="1"/>
  <c r="B101" i="6"/>
  <c r="A101" i="6" s="1"/>
  <c r="B100" i="6"/>
  <c r="A100" i="6" s="1"/>
  <c r="B99" i="6"/>
  <c r="A99" i="6" s="1"/>
  <c r="B98" i="6"/>
  <c r="A98" i="6" s="1"/>
  <c r="F97" i="6"/>
  <c r="F96" i="6"/>
  <c r="F95" i="6"/>
  <c r="F94" i="6"/>
  <c r="F93" i="6"/>
  <c r="F92" i="6"/>
  <c r="F91" i="6"/>
  <c r="F90" i="6"/>
  <c r="F89" i="6"/>
  <c r="F88" i="6"/>
  <c r="F87" i="6"/>
  <c r="F86" i="6"/>
  <c r="B97" i="6"/>
  <c r="A97" i="6" s="1"/>
  <c r="B96" i="6"/>
  <c r="A96" i="6" s="1"/>
  <c r="B95" i="6"/>
  <c r="A95" i="6" s="1"/>
  <c r="B94" i="6"/>
  <c r="A94" i="6" s="1"/>
  <c r="B93" i="6"/>
  <c r="A93" i="6" s="1"/>
  <c r="B92" i="6"/>
  <c r="A92" i="6" s="1"/>
  <c r="B91" i="6"/>
  <c r="A91" i="6" s="1"/>
  <c r="B90" i="6"/>
  <c r="A90" i="6" s="1"/>
  <c r="B89" i="6"/>
  <c r="A89" i="6" s="1"/>
  <c r="B88" i="6"/>
  <c r="A88" i="6" s="1"/>
  <c r="B87" i="6"/>
  <c r="A87" i="6" s="1"/>
  <c r="B86" i="6"/>
  <c r="A86" i="6" s="1"/>
  <c r="F85" i="6"/>
  <c r="F84" i="6"/>
  <c r="F83" i="6"/>
  <c r="F82" i="6"/>
  <c r="F81" i="6"/>
  <c r="F80" i="6"/>
  <c r="F79" i="6"/>
  <c r="F78" i="6"/>
  <c r="F77" i="6"/>
  <c r="F76" i="6"/>
  <c r="F75" i="6"/>
  <c r="F74" i="6"/>
  <c r="B85" i="6"/>
  <c r="A85" i="6" s="1"/>
  <c r="B84" i="6"/>
  <c r="A84" i="6" s="1"/>
  <c r="B83" i="6"/>
  <c r="A83" i="6" s="1"/>
  <c r="B82" i="6"/>
  <c r="A82" i="6" s="1"/>
  <c r="B81" i="6"/>
  <c r="A81" i="6" s="1"/>
  <c r="B80" i="6"/>
  <c r="A80" i="6" s="1"/>
  <c r="B79" i="6"/>
  <c r="A79" i="6" s="1"/>
  <c r="B78" i="6"/>
  <c r="A78" i="6" s="1"/>
  <c r="B77" i="6"/>
  <c r="A77" i="6" s="1"/>
  <c r="B76" i="6"/>
  <c r="A76" i="6" s="1"/>
  <c r="B75" i="6"/>
  <c r="A75" i="6" s="1"/>
  <c r="B74" i="6"/>
  <c r="A74" i="6" s="1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B73" i="6"/>
  <c r="A73" i="6" s="1"/>
  <c r="B72" i="6"/>
  <c r="A72" i="6" s="1"/>
  <c r="B71" i="6"/>
  <c r="A71" i="6" s="1"/>
  <c r="B70" i="6"/>
  <c r="A70" i="6" s="1"/>
  <c r="B69" i="6"/>
  <c r="A69" i="6" s="1"/>
  <c r="B68" i="6"/>
  <c r="A68" i="6" s="1"/>
  <c r="B67" i="6"/>
  <c r="A67" i="6" s="1"/>
  <c r="B66" i="6"/>
  <c r="A66" i="6" s="1"/>
  <c r="B65" i="6"/>
  <c r="A65" i="6" s="1"/>
  <c r="B64" i="6"/>
  <c r="A64" i="6" s="1"/>
  <c r="B63" i="6"/>
  <c r="A63" i="6" s="1"/>
  <c r="B62" i="6"/>
  <c r="A62" i="6" s="1"/>
  <c r="B61" i="6"/>
  <c r="A61" i="6" s="1"/>
  <c r="B60" i="6"/>
  <c r="A60" i="6" s="1"/>
  <c r="B59" i="6"/>
  <c r="A59" i="6" s="1"/>
  <c r="B58" i="6"/>
  <c r="A58" i="6" s="1"/>
  <c r="B57" i="6"/>
  <c r="A57" i="6" s="1"/>
  <c r="B56" i="6"/>
  <c r="A56" i="6" s="1"/>
  <c r="B55" i="6"/>
  <c r="A55" i="6" s="1"/>
  <c r="B54" i="6"/>
  <c r="A54" i="6" s="1"/>
  <c r="B53" i="6"/>
  <c r="A53" i="6" s="1"/>
  <c r="B52" i="6"/>
  <c r="A52" i="6" s="1"/>
  <c r="B51" i="6"/>
  <c r="A51" i="6" s="1"/>
  <c r="B50" i="6"/>
  <c r="A50" i="6" s="1"/>
  <c r="F49" i="6"/>
  <c r="F48" i="6"/>
  <c r="F47" i="6"/>
  <c r="F46" i="6"/>
  <c r="F45" i="6"/>
  <c r="F44" i="6"/>
  <c r="F43" i="6"/>
  <c r="F42" i="6"/>
  <c r="F41" i="6"/>
  <c r="F40" i="6"/>
  <c r="F39" i="6"/>
  <c r="F38" i="6"/>
  <c r="B49" i="6"/>
  <c r="A49" i="6" s="1"/>
  <c r="B48" i="6"/>
  <c r="A48" i="6" s="1"/>
  <c r="B47" i="6"/>
  <c r="A47" i="6" s="1"/>
  <c r="B46" i="6"/>
  <c r="A46" i="6" s="1"/>
  <c r="B45" i="6"/>
  <c r="A45" i="6" s="1"/>
  <c r="B44" i="6"/>
  <c r="A44" i="6" s="1"/>
  <c r="B43" i="6"/>
  <c r="A43" i="6" s="1"/>
  <c r="B42" i="6"/>
  <c r="A42" i="6" s="1"/>
  <c r="B41" i="6"/>
  <c r="A41" i="6" s="1"/>
  <c r="B40" i="6"/>
  <c r="A40" i="6" s="1"/>
  <c r="B39" i="6"/>
  <c r="A39" i="6" s="1"/>
  <c r="B38" i="6"/>
  <c r="A38" i="6" s="1"/>
  <c r="F37" i="6"/>
  <c r="F36" i="6"/>
  <c r="F35" i="6"/>
  <c r="F34" i="6"/>
  <c r="F33" i="6"/>
  <c r="F32" i="6"/>
  <c r="F31" i="6"/>
  <c r="F30" i="6"/>
  <c r="F29" i="6"/>
  <c r="F28" i="6"/>
  <c r="F27" i="6"/>
  <c r="F26" i="6"/>
  <c r="B37" i="6"/>
  <c r="A37" i="6" s="1"/>
  <c r="B36" i="6"/>
  <c r="A36" i="6" s="1"/>
  <c r="B35" i="6"/>
  <c r="A35" i="6" s="1"/>
  <c r="B34" i="6"/>
  <c r="A34" i="6" s="1"/>
  <c r="B33" i="6"/>
  <c r="A33" i="6" s="1"/>
  <c r="B32" i="6"/>
  <c r="A32" i="6" s="1"/>
  <c r="B31" i="6"/>
  <c r="A31" i="6" s="1"/>
  <c r="B30" i="6"/>
  <c r="A30" i="6" s="1"/>
  <c r="B29" i="6"/>
  <c r="A29" i="6" s="1"/>
  <c r="B28" i="6"/>
  <c r="A28" i="6" s="1"/>
  <c r="B27" i="6"/>
  <c r="A27" i="6" s="1"/>
  <c r="B26" i="6"/>
  <c r="A26" i="6" s="1"/>
  <c r="F25" i="6"/>
  <c r="F24" i="6"/>
  <c r="F23" i="6"/>
  <c r="F22" i="6"/>
  <c r="F21" i="6"/>
  <c r="F20" i="6"/>
  <c r="F19" i="6"/>
  <c r="F18" i="6"/>
  <c r="F17" i="6"/>
  <c r="F16" i="6"/>
  <c r="F15" i="6"/>
  <c r="F14" i="6"/>
  <c r="B25" i="6"/>
  <c r="A25" i="6" s="1"/>
  <c r="B24" i="6"/>
  <c r="A24" i="6" s="1"/>
  <c r="B23" i="6"/>
  <c r="A23" i="6" s="1"/>
  <c r="B22" i="6"/>
  <c r="A22" i="6" s="1"/>
  <c r="B21" i="6"/>
  <c r="A21" i="6" s="1"/>
  <c r="B20" i="6"/>
  <c r="A20" i="6" s="1"/>
  <c r="B19" i="6"/>
  <c r="A19" i="6" s="1"/>
  <c r="B18" i="6"/>
  <c r="A18" i="6" s="1"/>
  <c r="B17" i="6"/>
  <c r="A17" i="6" s="1"/>
  <c r="B16" i="6"/>
  <c r="A16" i="6" s="1"/>
  <c r="B15" i="6"/>
  <c r="A15" i="6" s="1"/>
  <c r="B14" i="6"/>
  <c r="A14" i="6" s="1"/>
  <c r="F13" i="6"/>
  <c r="F12" i="6"/>
  <c r="F11" i="6"/>
  <c r="F10" i="6"/>
  <c r="F9" i="6"/>
  <c r="F8" i="6"/>
  <c r="F7" i="6"/>
  <c r="F6" i="6"/>
  <c r="F5" i="6"/>
  <c r="F4" i="6"/>
  <c r="F3" i="6"/>
  <c r="F2" i="6"/>
  <c r="B2" i="6"/>
  <c r="A2" i="6" s="1"/>
  <c r="B13" i="6"/>
  <c r="A13" i="6" s="1"/>
  <c r="B12" i="6"/>
  <c r="A12" i="6" s="1"/>
  <c r="B11" i="6"/>
  <c r="A11" i="6" s="1"/>
  <c r="B10" i="6"/>
  <c r="A10" i="6" s="1"/>
  <c r="B9" i="6"/>
  <c r="A9" i="6" s="1"/>
  <c r="B8" i="6"/>
  <c r="A8" i="6" s="1"/>
  <c r="B7" i="6"/>
  <c r="A7" i="6" s="1"/>
  <c r="B6" i="6"/>
  <c r="A6" i="6" s="1"/>
  <c r="B5" i="6"/>
  <c r="A5" i="6" s="1"/>
  <c r="B4" i="6"/>
  <c r="A4" i="6" s="1"/>
  <c r="B3" i="6"/>
  <c r="A3" i="6" s="1"/>
  <c r="U35" i="1" l="1"/>
  <c r="T35" i="1"/>
  <c r="S35" i="1"/>
  <c r="R35" i="1"/>
  <c r="Q35" i="1"/>
  <c r="P35" i="1"/>
  <c r="O35" i="1"/>
  <c r="N35" i="1"/>
  <c r="M35" i="1"/>
  <c r="L35" i="1"/>
  <c r="K35" i="1"/>
  <c r="J35" i="1"/>
  <c r="U26" i="1"/>
  <c r="U27" i="1" s="1"/>
  <c r="T26" i="1"/>
  <c r="T27" i="1" s="1"/>
  <c r="S26" i="1"/>
  <c r="S27" i="1" s="1"/>
  <c r="R26" i="1"/>
  <c r="R27" i="1" s="1"/>
  <c r="Q26" i="1"/>
  <c r="Q27" i="1" s="1"/>
  <c r="P26" i="1"/>
  <c r="P27" i="1" s="1"/>
  <c r="O26" i="1"/>
  <c r="O27" i="1" s="1"/>
  <c r="N26" i="1"/>
  <c r="N27" i="1" s="1"/>
  <c r="M27" i="1"/>
  <c r="L26" i="1"/>
  <c r="K26" i="1"/>
  <c r="K27" i="1" s="1"/>
  <c r="J26" i="1"/>
  <c r="J23" i="1"/>
  <c r="U23" i="1"/>
  <c r="T23" i="1"/>
  <c r="T24" i="1" s="1"/>
  <c r="S23" i="1"/>
  <c r="S24" i="1" s="1"/>
  <c r="R23" i="1"/>
  <c r="R24" i="1" s="1"/>
  <c r="Q23" i="1"/>
  <c r="Q24" i="1" s="1"/>
  <c r="P23" i="1"/>
  <c r="P24" i="1" s="1"/>
  <c r="O23" i="1"/>
  <c r="O24" i="1" s="1"/>
  <c r="N23" i="1"/>
  <c r="N24" i="1" s="1"/>
  <c r="M23" i="1"/>
  <c r="M24" i="1" s="1"/>
  <c r="L23" i="1"/>
  <c r="K23" i="1"/>
  <c r="K24" i="1" s="1"/>
  <c r="J20" i="1"/>
  <c r="U20" i="1"/>
  <c r="U21" i="1" s="1"/>
  <c r="T20" i="1"/>
  <c r="T21" i="1" s="1"/>
  <c r="S20" i="1"/>
  <c r="S21" i="1" s="1"/>
  <c r="R20" i="1"/>
  <c r="R21" i="1" s="1"/>
  <c r="Q20" i="1"/>
  <c r="Q21" i="1" s="1"/>
  <c r="P20" i="1"/>
  <c r="P21" i="1" s="1"/>
  <c r="O20" i="1"/>
  <c r="O21" i="1" s="1"/>
  <c r="N20" i="1"/>
  <c r="N21" i="1" s="1"/>
  <c r="M20" i="1"/>
  <c r="M21" i="1" s="1"/>
  <c r="L20" i="1"/>
  <c r="K20" i="1"/>
  <c r="K21" i="1" s="1"/>
  <c r="U18" i="1"/>
  <c r="T18" i="1"/>
  <c r="S18" i="1"/>
  <c r="Q18" i="1"/>
  <c r="P18" i="1"/>
  <c r="O18" i="1"/>
  <c r="N18" i="1"/>
  <c r="J18" i="1"/>
  <c r="R18" i="1"/>
  <c r="U24" i="1"/>
  <c r="J15" i="1"/>
  <c r="U15" i="1"/>
  <c r="T15" i="1"/>
  <c r="S15" i="1"/>
  <c r="R15" i="1"/>
  <c r="Q15" i="1"/>
  <c r="P15" i="1"/>
  <c r="O15" i="1"/>
  <c r="N15" i="1"/>
  <c r="M15" i="1"/>
  <c r="L15" i="1"/>
  <c r="K15" i="1"/>
  <c r="U11" i="1"/>
  <c r="T11" i="1"/>
  <c r="S11" i="1"/>
  <c r="R11" i="1"/>
  <c r="Q11" i="1"/>
  <c r="P11" i="1"/>
  <c r="O11" i="1"/>
  <c r="N11" i="1"/>
  <c r="M11" i="1"/>
  <c r="L11" i="1"/>
  <c r="K11" i="1"/>
  <c r="J11" i="1"/>
  <c r="J27" i="1" l="1"/>
  <c r="G25" i="1"/>
  <c r="J21" i="1"/>
  <c r="G19" i="1"/>
  <c r="J24" i="1"/>
  <c r="G22" i="1"/>
  <c r="L27" i="1"/>
  <c r="L24" i="1"/>
  <c r="L21" i="1"/>
  <c r="M18" i="1"/>
  <c r="L18" i="1"/>
  <c r="K18" i="1"/>
</calcChain>
</file>

<file path=xl/sharedStrings.xml><?xml version="1.0" encoding="utf-8"?>
<sst xmlns="http://schemas.openxmlformats.org/spreadsheetml/2006/main" count="1259" uniqueCount="126">
  <si>
    <t>Ciclo do Planejamento Estratégico do Sesc  2022-2026</t>
  </si>
  <si>
    <t>Coleta de Resultados</t>
  </si>
  <si>
    <t>* Os campos em cinza são de preenchimento automático</t>
  </si>
  <si>
    <t>Objetivo Estratégico</t>
  </si>
  <si>
    <t>Indicador</t>
  </si>
  <si>
    <t>Fórmula</t>
  </si>
  <si>
    <t>Meta Retif. Nacional</t>
  </si>
  <si>
    <t>Meta DR</t>
  </si>
  <si>
    <t>Resultado Acumulado</t>
  </si>
  <si>
    <t>Comentários sobre o resultado do mês no Departamento Regional</t>
  </si>
  <si>
    <t>Variáveis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</si>
  <si>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</si>
  <si>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</si>
  <si>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</si>
  <si>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</si>
  <si>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</si>
  <si>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</si>
  <si>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</si>
  <si>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</si>
  <si>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</si>
  <si>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</si>
  <si>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</si>
  <si>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</si>
  <si>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Assegurar o equilíbrio econômico financeiro da Instituição</t>
  </si>
  <si>
    <t>Índice de comprometimento da receita corrente (ICRR)</t>
  </si>
  <si>
    <t>(Despesas Correntes / Receitas Correntes) * 100</t>
  </si>
  <si>
    <t>Despesas Correntes</t>
  </si>
  <si>
    <t>Receitas Correntes</t>
  </si>
  <si>
    <t>%</t>
  </si>
  <si>
    <t>Proporcionar ambiente de valorização das pessoas</t>
  </si>
  <si>
    <t>Índice de Demissões Voluntárias (IDV)</t>
  </si>
  <si>
    <t>(Demissões voluntárias / Total de empregados no período de referência) * 100</t>
  </si>
  <si>
    <t>Demissões voluntárias</t>
  </si>
  <si>
    <t>Total de empregados no período de referência</t>
  </si>
  <si>
    <t>Promover ações de desenvolvimento</t>
  </si>
  <si>
    <t>Índice de Empregados Treinados (IET)</t>
  </si>
  <si>
    <t>(Nº de empregados que participaram das ações de desenvolvimento / Nº total de empregados) * 100</t>
  </si>
  <si>
    <t>Nº de empregados que participaram das ações de desenvolvimento</t>
  </si>
  <si>
    <t>Nº total de empregados</t>
  </si>
  <si>
    <t>Assegurar a funcionalidade da infraestrutura para o desenvolvimento das ações</t>
  </si>
  <si>
    <t>Índice de Investimentos Realizados em Infraestrutura (IIRI)</t>
  </si>
  <si>
    <t>(Despesas de capital / Receitas Correntes) * 100</t>
  </si>
  <si>
    <t>Despesas de Capital</t>
  </si>
  <si>
    <t>Índice de Recursos Financeiros Alocados em Manutenção (IRFM)</t>
  </si>
  <si>
    <t>(Despesas correntes de manutenção / Receitas Correntes) * 100</t>
  </si>
  <si>
    <t>Despesas correntes de manutenção</t>
  </si>
  <si>
    <t>Aprimorar soluções de tecnologia da informação e comunicação (TIC)</t>
  </si>
  <si>
    <t>Índice de Recursos Financeiros Alocados em
Tecnologia da Informação e
Comunicação (IRFT)</t>
  </si>
  <si>
    <t>(Despesas com TIC / Receitas correntes) * 100</t>
  </si>
  <si>
    <t>Despesas com TIC</t>
  </si>
  <si>
    <t>Receitas correntes</t>
  </si>
  <si>
    <t>Garantir parâmetros de sustentabilidade na gestão dos processos</t>
  </si>
  <si>
    <t>Índice de Ecoeficiência (IECO)</t>
  </si>
  <si>
    <t>[(energia kWh / 100) + água m3] / área total ou construída m2</t>
  </si>
  <si>
    <t>-</t>
  </si>
  <si>
    <r>
      <t>Energia kWh</t>
    </r>
    <r>
      <rPr>
        <sz val="8"/>
        <color rgb="FF0070C0"/>
        <rFont val="Calibri"/>
        <family val="2"/>
        <scheme val="minor"/>
      </rPr>
      <t xml:space="preserve"> - Registradas em cada mês</t>
    </r>
  </si>
  <si>
    <r>
      <t xml:space="preserve">Água m3 </t>
    </r>
    <r>
      <rPr>
        <sz val="8"/>
        <color rgb="FF0070C0"/>
        <rFont val="Calibri"/>
        <family val="2"/>
        <scheme val="minor"/>
      </rPr>
      <t>- Registradas em cada mês</t>
    </r>
  </si>
  <si>
    <t>Área total ou construída m2</t>
  </si>
  <si>
    <t>Articular e fortalecer projetos em rede</t>
  </si>
  <si>
    <t>Índice de Ações em Rede Implementadas (IARI)</t>
  </si>
  <si>
    <t>(Ações em rede realizadas / Ações em redes planejadas) * 100</t>
  </si>
  <si>
    <t>Ações em rede realizadas</t>
  </si>
  <si>
    <t>Ações em redes planejadas</t>
  </si>
  <si>
    <t>Fortalecer o reconhecimento do Sesc</t>
  </si>
  <si>
    <t>Índice de Reconhecimento do Sesc pelos Clientes e Sociedade como Instituição Social de relevância (IRS)</t>
  </si>
  <si>
    <t>(Total de respostas bom e ótimo / Total de respostas) * 100</t>
  </si>
  <si>
    <t>Bianual</t>
  </si>
  <si>
    <t>Total de respostas bom e ótimo</t>
  </si>
  <si>
    <t>Total de respostas</t>
  </si>
  <si>
    <t>Meta Retif. DR</t>
  </si>
  <si>
    <t>Índice</t>
  </si>
  <si>
    <t>Meta 2024 Retif. em 2023</t>
  </si>
  <si>
    <t>Meta 2024 Retif. em 2024</t>
  </si>
  <si>
    <t>CHAVE</t>
  </si>
  <si>
    <t>COD_DP</t>
  </si>
  <si>
    <t>COD_VAR</t>
  </si>
  <si>
    <t>ANO</t>
  </si>
  <si>
    <t>Mês</t>
  </si>
  <si>
    <t>RESULTADO</t>
  </si>
  <si>
    <t>Selecione o Departamento Regional</t>
  </si>
  <si>
    <t>SC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</si>
  <si>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</si>
  <si>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</si>
  <si>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</si>
  <si>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</si>
  <si>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</si>
  <si>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</si>
  <si>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</si>
  <si>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</si>
  <si>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</si>
  <si>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16</t>
  </si>
  <si>
    <t>17</t>
  </si>
  <si>
    <t>18</t>
  </si>
  <si>
    <t>Meta 2025</t>
  </si>
  <si>
    <t>DEPARTAMENTOS</t>
  </si>
  <si>
    <t>AC</t>
  </si>
  <si>
    <t>AL</t>
  </si>
  <si>
    <t>AM</t>
  </si>
  <si>
    <t>AP</t>
  </si>
  <si>
    <t>BA</t>
  </si>
  <si>
    <t>BR</t>
  </si>
  <si>
    <t>CE</t>
  </si>
  <si>
    <t>CO</t>
  </si>
  <si>
    <t>DF</t>
  </si>
  <si>
    <t>ES</t>
  </si>
  <si>
    <t>GO</t>
  </si>
  <si>
    <t>MA</t>
  </si>
  <si>
    <t>MG</t>
  </si>
  <si>
    <t>MS</t>
  </si>
  <si>
    <t>MT</t>
  </si>
  <si>
    <t>ND</t>
  </si>
  <si>
    <t>NO</t>
  </si>
  <si>
    <t>PA</t>
  </si>
  <si>
    <t>PB</t>
  </si>
  <si>
    <t>PE</t>
  </si>
  <si>
    <t>PI</t>
  </si>
  <si>
    <t>PR</t>
  </si>
  <si>
    <t>RJ</t>
  </si>
  <si>
    <t>RN</t>
  </si>
  <si>
    <t>RO</t>
  </si>
  <si>
    <t>RR</t>
  </si>
  <si>
    <t>RS</t>
  </si>
  <si>
    <t>SE</t>
  </si>
  <si>
    <t>SP</t>
  </si>
  <si>
    <t>SS</t>
  </si>
  <si>
    <t>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</si>
</sst>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  <numFmt numFmtId="165" formatCode="_-&quot;R$&quot;* #,##0.00_-;\-&quot;R$&quot;* #,##0.00_-;_-&quot;R$&quot;* &quot;-&quot;??_-;_-@_-"/>
    <numFmt numFmtId="166" formatCode="0.000"/>
  </numFmts>
  <fonts count="2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404B62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i/>
      <sz val="11"/>
      <color theme="9" tint="-0.249977111117893"/>
      <name val="Calibri"/>
      <family val="2"/>
      <scheme val="minor"/>
    </font>
    <font>
      <sz val="10"/>
      <color theme="9" tint="-0.249977111117893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rgb="FF990000"/>
      <name val="Calibri"/>
      <family val="2"/>
      <scheme val="minor"/>
    </font>
    <font>
      <i/>
      <sz val="11"/>
      <color rgb="FF990000"/>
      <name val="Calibri"/>
      <family val="2"/>
      <scheme val="minor"/>
    </font>
    <font>
      <sz val="10"/>
      <color rgb="FF990000"/>
      <name val="Calibri"/>
      <family val="2"/>
      <scheme val="minor"/>
    </font>
    <font>
      <i/>
      <sz val="11"/>
      <color theme="5" tint="-0.249977111117893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0"/>
      <color rgb="FF548235"/>
      <name val="Calibri"/>
      <family val="2"/>
    </font>
    <font>
      <sz val="10"/>
      <color rgb="FF990000"/>
      <name val="Calibri"/>
      <family val="2"/>
    </font>
    <font>
      <sz val="8"/>
      <color rgb="FF0070C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404B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000000"/>
      </patternFill>
    </fill>
  </fills>
  <borders count="29">
    <border>
      <left/>
      <right/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/>
      <top style="hair">
        <color theme="0" tint="-0.14999847407452621"/>
      </top>
      <bottom style="hair">
        <color theme="0" tint="-0.14999847407452621"/>
      </bottom>
      <diagonal/>
    </border>
    <border>
      <left/>
      <right style="double">
        <color theme="0" tint="-0.14999847407452621"/>
      </right>
      <top/>
      <bottom/>
      <diagonal/>
    </border>
    <border>
      <left style="hair">
        <color theme="0" tint="-0.14999847407452621"/>
      </left>
      <right/>
      <top style="double">
        <color theme="0" tint="-0.14999847407452621"/>
      </top>
      <bottom style="hair">
        <color theme="0" tint="-0.14999847407452621"/>
      </bottom>
      <diagonal/>
    </border>
    <border>
      <left style="thin">
        <color theme="0" tint="-0.14996795556505021"/>
      </left>
      <right style="thin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hair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/>
      <top/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/>
      <bottom style="hair">
        <color theme="0" tint="-0.14999847407452621"/>
      </bottom>
      <diagonal/>
    </border>
    <border>
      <left/>
      <right/>
      <top style="double">
        <color theme="0" tint="-0.14999847407452621"/>
      </top>
      <bottom style="double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double">
        <color theme="0" tint="-0.14999847407452621"/>
      </left>
      <right style="hair">
        <color theme="0" tint="-0.14999847407452621"/>
      </right>
      <top/>
      <bottom/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thin">
        <color theme="0" tint="-0.14996795556505021"/>
      </left>
      <right style="double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/>
      <right/>
      <top style="hair">
        <color theme="0" tint="-0.14999847407452621"/>
      </top>
      <bottom style="hair">
        <color theme="0" tint="-0.14999847407452621"/>
      </bottom>
      <diagonal/>
    </border>
    <border>
      <left/>
      <right/>
      <top/>
      <bottom style="thin">
        <color theme="0"/>
      </bottom>
      <diagonal/>
    </border>
    <border>
      <left style="hair">
        <color rgb="FFD9D9D9"/>
      </left>
      <right/>
      <top/>
      <bottom style="hair">
        <color rgb="FFD9D9D9"/>
      </bottom>
      <diagonal/>
    </border>
    <border>
      <left style="hair">
        <color rgb="FFD9D9D9"/>
      </left>
      <right/>
      <top style="hair">
        <color rgb="FFD9D9D9"/>
      </top>
      <bottom style="hair">
        <color rgb="FFD9D9D9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6795556505021"/>
      </bottom>
      <diagonal/>
    </border>
    <border>
      <left style="hair">
        <color rgb="FFD9D9D9"/>
      </left>
      <right/>
      <top style="double">
        <color rgb="FFD9D9D9"/>
      </top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 style="hair">
        <color rgb="FFD9D9D9"/>
      </top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/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 style="double">
        <color rgb="FFD9D9D9"/>
      </top>
      <bottom style="hair">
        <color rgb="FFD9D9D9"/>
      </bottom>
      <diagonal/>
    </border>
  </borders>
  <cellStyleXfs count="5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07">
    <xf numFmtId="0" fontId="0" fillId="0" borderId="0" xfId="0"/>
    <xf numFmtId="49" fontId="0" fillId="0" borderId="0" xfId="0" applyNumberFormat="1"/>
    <xf numFmtId="0" fontId="0" fillId="9" borderId="0" xfId="0" applyFill="1"/>
    <xf numFmtId="4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4" xfId="0" applyBorder="1"/>
    <xf numFmtId="0" fontId="1" fillId="6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0" xfId="0" applyBorder="1" applyAlignment="1">
      <alignment vertical="center"/>
    </xf>
    <xf numFmtId="0" fontId="0" fillId="0" borderId="4" xfId="0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9" fillId="7" borderId="10" xfId="0" applyFont="1" applyFill="1" applyBorder="1" applyAlignment="1">
      <alignment horizontal="left" vertical="center" wrapText="1"/>
    </xf>
    <xf numFmtId="9" fontId="10" fillId="7" borderId="10" xfId="2" applyFont="1" applyFill="1" applyBorder="1" applyAlignment="1" applyProtection="1">
      <alignment horizontal="center" vertical="center" wrapText="1"/>
    </xf>
    <xf numFmtId="9" fontId="10" fillId="7" borderId="11" xfId="2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9" fillId="8" borderId="10" xfId="0" applyFont="1" applyFill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44" fontId="13" fillId="10" borderId="3" xfId="1" applyFont="1" applyFill="1" applyBorder="1" applyAlignment="1" applyProtection="1">
      <alignment horizontal="center" vertical="center" wrapText="1"/>
    </xf>
    <xf numFmtId="44" fontId="13" fillId="10" borderId="7" xfId="1" applyFont="1" applyFill="1" applyBorder="1" applyAlignment="1" applyProtection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9" fillId="4" borderId="10" xfId="0" applyFont="1" applyFill="1" applyBorder="1" applyAlignment="1">
      <alignment horizontal="left" vertical="center" wrapText="1"/>
    </xf>
    <xf numFmtId="0" fontId="18" fillId="3" borderId="18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left" vertical="center" wrapText="1"/>
    </xf>
    <xf numFmtId="3" fontId="19" fillId="3" borderId="3" xfId="0" applyNumberFormat="1" applyFont="1" applyFill="1" applyBorder="1" applyAlignment="1">
      <alignment horizontal="center" vertical="center" wrapText="1"/>
    </xf>
    <xf numFmtId="3" fontId="19" fillId="3" borderId="7" xfId="0" applyNumberFormat="1" applyFont="1" applyFill="1" applyBorder="1" applyAlignment="1">
      <alignment horizontal="center" vertical="center" wrapText="1"/>
    </xf>
    <xf numFmtId="0" fontId="18" fillId="3" borderId="16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left" vertical="center" wrapText="1"/>
    </xf>
    <xf numFmtId="9" fontId="10" fillId="5" borderId="10" xfId="0" applyNumberFormat="1" applyFont="1" applyFill="1" applyBorder="1" applyAlignment="1">
      <alignment horizontal="center" vertical="center" wrapText="1"/>
    </xf>
    <xf numFmtId="9" fontId="10" fillId="5" borderId="1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8" fillId="0" borderId="5" xfId="1" applyFont="1" applyBorder="1" applyAlignment="1" applyProtection="1">
      <alignment horizontal="center" vertical="center" wrapText="1"/>
    </xf>
    <xf numFmtId="44" fontId="8" fillId="0" borderId="10" xfId="1" applyFont="1" applyBorder="1" applyAlignment="1" applyProtection="1">
      <alignment horizontal="center" vertical="center" wrapText="1"/>
    </xf>
    <xf numFmtId="44" fontId="13" fillId="0" borderId="3" xfId="1" applyFont="1" applyBorder="1" applyAlignment="1" applyProtection="1">
      <alignment horizontal="center" vertical="center" wrapText="1"/>
    </xf>
    <xf numFmtId="8" fontId="22" fillId="0" borderId="22" xfId="1" applyNumberFormat="1" applyFont="1" applyBorder="1" applyAlignment="1" applyProtection="1">
      <alignment horizontal="center" vertical="center" wrapText="1"/>
    </xf>
    <xf numFmtId="8" fontId="23" fillId="0" borderId="23" xfId="1" applyNumberFormat="1" applyFont="1" applyBorder="1" applyAlignment="1" applyProtection="1">
      <alignment horizontal="center" vertical="center" wrapText="1"/>
    </xf>
    <xf numFmtId="0" fontId="17" fillId="0" borderId="7" xfId="0" applyFont="1" applyBorder="1" applyAlignment="1" applyProtection="1">
      <alignment horizontal="center" vertical="center" wrapText="1"/>
      <protection locked="0"/>
    </xf>
    <xf numFmtId="8" fontId="22" fillId="0" borderId="25" xfId="1" applyNumberFormat="1" applyFont="1" applyFill="1" applyBorder="1" applyAlignment="1" applyProtection="1">
      <alignment horizontal="center" vertical="center" wrapText="1"/>
    </xf>
    <xf numFmtId="8" fontId="22" fillId="0" borderId="22" xfId="1" applyNumberFormat="1" applyFont="1" applyFill="1" applyBorder="1" applyAlignment="1" applyProtection="1">
      <alignment horizontal="center" vertical="center" wrapText="1"/>
    </xf>
    <xf numFmtId="8" fontId="23" fillId="0" borderId="23" xfId="1" applyNumberFormat="1" applyFont="1" applyFill="1" applyBorder="1" applyAlignment="1" applyProtection="1">
      <alignment horizontal="center" vertical="center" wrapText="1"/>
    </xf>
    <xf numFmtId="0" fontId="1" fillId="6" borderId="19" xfId="0" applyFont="1" applyFill="1" applyBorder="1" applyAlignment="1">
      <alignment horizontal="center" vertical="center" wrapText="1"/>
    </xf>
    <xf numFmtId="8" fontId="22" fillId="0" borderId="28" xfId="1" applyNumberFormat="1" applyFont="1" applyFill="1" applyBorder="1" applyAlignment="1" applyProtection="1">
      <alignment horizontal="center" vertical="center" wrapText="1"/>
    </xf>
    <xf numFmtId="8" fontId="22" fillId="0" borderId="27" xfId="1" applyNumberFormat="1" applyFont="1" applyFill="1" applyBorder="1" applyAlignment="1" applyProtection="1">
      <alignment horizontal="center" vertical="center" wrapText="1"/>
    </xf>
    <xf numFmtId="3" fontId="13" fillId="0" borderId="3" xfId="0" applyNumberFormat="1" applyFont="1" applyBorder="1" applyAlignment="1">
      <alignment horizontal="center" vertical="center" wrapText="1"/>
    </xf>
    <xf numFmtId="3" fontId="23" fillId="0" borderId="23" xfId="0" applyNumberFormat="1" applyFont="1" applyBorder="1" applyAlignment="1">
      <alignment horizontal="center" vertical="center" wrapText="1"/>
    </xf>
    <xf numFmtId="3" fontId="23" fillId="0" borderId="26" xfId="0" applyNumberFormat="1" applyFont="1" applyBorder="1" applyAlignment="1">
      <alignment horizontal="center" vertical="center" wrapText="1"/>
    </xf>
    <xf numFmtId="3" fontId="23" fillId="0" borderId="22" xfId="0" applyNumberFormat="1" applyFont="1" applyBorder="1" applyAlignment="1">
      <alignment horizontal="center" vertical="center" wrapText="1"/>
    </xf>
    <xf numFmtId="3" fontId="23" fillId="0" borderId="27" xfId="0" applyNumberFormat="1" applyFont="1" applyBorder="1" applyAlignment="1">
      <alignment horizontal="center" vertical="center" wrapText="1"/>
    </xf>
    <xf numFmtId="164" fontId="10" fillId="8" borderId="10" xfId="0" applyNumberFormat="1" applyFont="1" applyFill="1" applyBorder="1" applyAlignment="1">
      <alignment horizontal="center" vertical="center" wrapText="1"/>
    </xf>
    <xf numFmtId="164" fontId="10" fillId="8" borderId="11" xfId="0" applyNumberFormat="1" applyFont="1" applyFill="1" applyBorder="1" applyAlignment="1">
      <alignment horizontal="center" vertical="center" wrapText="1"/>
    </xf>
    <xf numFmtId="3" fontId="13" fillId="2" borderId="3" xfId="0" applyNumberFormat="1" applyFont="1" applyFill="1" applyBorder="1" applyAlignment="1">
      <alignment horizontal="center" vertical="center" wrapText="1"/>
    </xf>
    <xf numFmtId="3" fontId="23" fillId="11" borderId="23" xfId="0" applyNumberFormat="1" applyFont="1" applyFill="1" applyBorder="1" applyAlignment="1">
      <alignment horizontal="center" vertical="center" wrapText="1"/>
    </xf>
    <xf numFmtId="3" fontId="23" fillId="11" borderId="26" xfId="0" applyNumberFormat="1" applyFont="1" applyFill="1" applyBorder="1" applyAlignment="1">
      <alignment horizontal="center" vertical="center" wrapText="1"/>
    </xf>
    <xf numFmtId="3" fontId="13" fillId="10" borderId="3" xfId="0" applyNumberFormat="1" applyFont="1" applyFill="1" applyBorder="1" applyAlignment="1">
      <alignment horizontal="center" vertical="center" wrapText="1"/>
    </xf>
    <xf numFmtId="9" fontId="10" fillId="8" borderId="10" xfId="0" applyNumberFormat="1" applyFont="1" applyFill="1" applyBorder="1" applyAlignment="1">
      <alignment horizontal="center" vertical="center" wrapText="1"/>
    </xf>
    <xf numFmtId="9" fontId="10" fillId="8" borderId="11" xfId="0" applyNumberFormat="1" applyFont="1" applyFill="1" applyBorder="1" applyAlignment="1">
      <alignment horizontal="center" vertical="center" wrapText="1"/>
    </xf>
    <xf numFmtId="8" fontId="13" fillId="0" borderId="7" xfId="1" applyNumberFormat="1" applyFont="1" applyBorder="1" applyAlignment="1" applyProtection="1">
      <alignment horizontal="center" vertical="center" wrapText="1"/>
    </xf>
    <xf numFmtId="2" fontId="10" fillId="4" borderId="10" xfId="0" applyNumberFormat="1" applyFont="1" applyFill="1" applyBorder="1" applyAlignment="1">
      <alignment horizontal="center" vertical="center" wrapText="1"/>
    </xf>
    <xf numFmtId="2" fontId="10" fillId="4" borderId="11" xfId="0" applyNumberFormat="1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9" fontId="10" fillId="4" borderId="10" xfId="0" applyNumberFormat="1" applyFont="1" applyFill="1" applyBorder="1" applyAlignment="1">
      <alignment horizontal="center" vertical="center" wrapText="1"/>
    </xf>
    <xf numFmtId="9" fontId="10" fillId="4" borderId="11" xfId="0" applyNumberFormat="1" applyFont="1" applyFill="1" applyBorder="1" applyAlignment="1">
      <alignment horizontal="center" vertical="center" wrapText="1"/>
    </xf>
    <xf numFmtId="8" fontId="22" fillId="0" borderId="28" xfId="1" applyNumberFormat="1" applyFont="1" applyFill="1" applyBorder="1" applyAlignment="1" applyProtection="1">
      <alignment horizontal="center" vertical="center" wrapText="1"/>
      <protection locked="0"/>
    </xf>
    <xf numFmtId="8" fontId="22" fillId="0" borderId="27" xfId="1" applyNumberFormat="1" applyFont="1" applyFill="1" applyBorder="1" applyAlignment="1" applyProtection="1">
      <alignment horizontal="center" vertical="center" wrapText="1"/>
      <protection locked="0"/>
    </xf>
    <xf numFmtId="3" fontId="23" fillId="0" borderId="26" xfId="0" applyNumberFormat="1" applyFont="1" applyBorder="1" applyAlignment="1" applyProtection="1">
      <alignment horizontal="center" vertical="center" wrapText="1"/>
      <protection locked="0"/>
    </xf>
    <xf numFmtId="3" fontId="23" fillId="0" borderId="27" xfId="0" applyNumberFormat="1" applyFont="1" applyBorder="1" applyAlignment="1" applyProtection="1">
      <alignment horizontal="center" vertical="center" wrapText="1"/>
      <protection locked="0"/>
    </xf>
    <xf numFmtId="3" fontId="23" fillId="11" borderId="26" xfId="0" applyNumberFormat="1" applyFont="1" applyFill="1" applyBorder="1" applyAlignment="1" applyProtection="1">
      <alignment horizontal="center" vertical="center" wrapText="1"/>
      <protection locked="0"/>
    </xf>
    <xf numFmtId="8" fontId="13" fillId="0" borderId="7" xfId="1" applyNumberFormat="1" applyFont="1" applyBorder="1" applyAlignment="1" applyProtection="1">
      <alignment horizontal="center" vertical="center" wrapText="1"/>
      <protection locked="0"/>
    </xf>
    <xf numFmtId="8" fontId="0" fillId="0" borderId="0" xfId="0" applyNumberFormat="1" applyAlignment="1">
      <alignment horizontal="right"/>
    </xf>
    <xf numFmtId="0" fontId="17" fillId="0" borderId="7" xfId="0" applyFont="1" applyBorder="1" applyAlignment="1">
      <alignment horizontal="center" vertical="center" wrapText="1"/>
    </xf>
    <xf numFmtId="8" fontId="8" fillId="0" borderId="5" xfId="1" applyNumberFormat="1" applyFont="1" applyBorder="1" applyAlignment="1" applyProtection="1">
      <alignment horizontal="center" vertical="center" wrapText="1"/>
    </xf>
    <xf numFmtId="8" fontId="8" fillId="0" borderId="10" xfId="1" applyNumberFormat="1" applyFont="1" applyBorder="1" applyAlignment="1" applyProtection="1">
      <alignment horizontal="center" vertical="center" wrapText="1"/>
    </xf>
    <xf numFmtId="8" fontId="13" fillId="0" borderId="3" xfId="1" applyNumberFormat="1" applyFont="1" applyBorder="1" applyAlignment="1" applyProtection="1">
      <alignment horizontal="center" vertical="center" wrapText="1"/>
    </xf>
    <xf numFmtId="3" fontId="17" fillId="0" borderId="3" xfId="0" applyNumberFormat="1" applyFont="1" applyBorder="1" applyAlignment="1">
      <alignment horizontal="center" vertical="center" wrapText="1"/>
    </xf>
    <xf numFmtId="166" fontId="10" fillId="4" borderId="10" xfId="0" applyNumberFormat="1" applyFont="1" applyFill="1" applyBorder="1" applyAlignment="1">
      <alignment horizontal="center" vertical="center" wrapText="1"/>
    </xf>
    <xf numFmtId="166" fontId="10" fillId="4" borderId="11" xfId="0" applyNumberFormat="1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9" fontId="10" fillId="7" borderId="11" xfId="2" applyFont="1" applyFill="1" applyBorder="1" applyAlignment="1" applyProtection="1">
      <alignment horizontal="center" vertical="center" wrapText="1"/>
      <protection locked="0"/>
    </xf>
    <xf numFmtId="164" fontId="10" fillId="8" borderId="11" xfId="0" applyNumberFormat="1" applyFont="1" applyFill="1" applyBorder="1" applyAlignment="1" applyProtection="1">
      <alignment horizontal="center" vertical="center" wrapText="1"/>
      <protection locked="0"/>
    </xf>
    <xf numFmtId="3" fontId="13" fillId="10" borderId="3" xfId="0" applyNumberFormat="1" applyFont="1" applyFill="1" applyBorder="1" applyAlignment="1" applyProtection="1">
      <alignment horizontal="center" vertical="center" wrapText="1"/>
      <protection locked="0"/>
    </xf>
    <xf numFmtId="9" fontId="10" fillId="8" borderId="11" xfId="0" applyNumberFormat="1" applyFont="1" applyFill="1" applyBorder="1" applyAlignment="1" applyProtection="1">
      <alignment horizontal="center" vertical="center" wrapText="1"/>
      <protection locked="0"/>
    </xf>
    <xf numFmtId="44" fontId="13" fillId="10" borderId="7" xfId="1" applyFont="1" applyFill="1" applyBorder="1" applyAlignment="1" applyProtection="1">
      <alignment horizontal="center" vertical="center" wrapText="1"/>
      <protection locked="0"/>
    </xf>
    <xf numFmtId="166" fontId="10" fillId="4" borderId="11" xfId="0" applyNumberFormat="1" applyFont="1" applyFill="1" applyBorder="1" applyAlignment="1" applyProtection="1">
      <alignment horizontal="center" vertical="center" wrapText="1"/>
      <protection locked="0"/>
    </xf>
    <xf numFmtId="9" fontId="10" fillId="4" borderId="11" xfId="0" applyNumberFormat="1" applyFont="1" applyFill="1" applyBorder="1" applyAlignment="1" applyProtection="1">
      <alignment horizontal="center" vertical="center" wrapText="1"/>
      <protection locked="0"/>
    </xf>
    <xf numFmtId="8" fontId="22" fillId="0" borderId="25" xfId="1" applyNumberFormat="1" applyFont="1" applyBorder="1" applyAlignment="1" applyProtection="1">
      <alignment horizontal="center" vertical="center" wrapText="1"/>
    </xf>
    <xf numFmtId="4" fontId="17" fillId="0" borderId="7" xfId="0" applyNumberFormat="1" applyFont="1" applyBorder="1" applyAlignment="1" applyProtection="1">
      <alignment horizontal="center" vertical="center" wrapText="1"/>
      <protection locked="0"/>
    </xf>
    <xf numFmtId="4" fontId="17" fillId="0" borderId="7" xfId="0" applyNumberFormat="1" applyFont="1" applyBorder="1" applyAlignment="1">
      <alignment horizontal="center" vertical="center" wrapText="1"/>
    </xf>
    <xf numFmtId="8" fontId="22" fillId="0" borderId="25" xfId="1" applyNumberFormat="1" applyFont="1" applyBorder="1" applyAlignment="1" applyProtection="1">
      <alignment horizontal="center" vertical="center" wrapText="1"/>
      <protection locked="0"/>
    </xf>
    <xf numFmtId="8" fontId="22" fillId="0" borderId="25" xfId="1" applyNumberFormat="1" applyFont="1" applyFill="1" applyBorder="1" applyAlignment="1" applyProtection="1">
      <alignment horizontal="center" vertical="center" wrapText="1"/>
      <protection locked="0"/>
    </xf>
    <xf numFmtId="44" fontId="8" fillId="0" borderId="5" xfId="1" applyFont="1" applyBorder="1" applyAlignment="1" applyProtection="1">
      <alignment horizontal="center" vertical="center" wrapText="1"/>
      <protection locked="0"/>
    </xf>
    <xf numFmtId="8" fontId="22" fillId="0" borderId="22" xfId="1" applyNumberFormat="1" applyFont="1" applyBorder="1" applyAlignment="1" applyProtection="1">
      <alignment horizontal="center" vertical="center" wrapText="1"/>
      <protection locked="0"/>
    </xf>
    <xf numFmtId="8" fontId="22" fillId="0" borderId="22" xfId="1" applyNumberFormat="1" applyFont="1" applyFill="1" applyBorder="1" applyAlignment="1" applyProtection="1">
      <alignment horizontal="center" vertical="center" wrapText="1"/>
      <protection locked="0"/>
    </xf>
    <xf numFmtId="44" fontId="8" fillId="0" borderId="10" xfId="1" applyFont="1" applyBorder="1" applyAlignment="1" applyProtection="1">
      <alignment horizontal="center" vertical="center" wrapText="1"/>
      <protection locked="0"/>
    </xf>
    <xf numFmtId="9" fontId="10" fillId="7" borderId="10" xfId="2" applyFont="1" applyFill="1" applyBorder="1" applyAlignment="1" applyProtection="1">
      <alignment horizontal="center" vertical="center" wrapText="1"/>
      <protection locked="0"/>
    </xf>
    <xf numFmtId="3" fontId="13" fillId="0" borderId="3" xfId="0" applyNumberFormat="1" applyFont="1" applyBorder="1" applyAlignment="1" applyProtection="1">
      <alignment horizontal="center" vertical="center" wrapText="1"/>
      <protection locked="0"/>
    </xf>
    <xf numFmtId="3" fontId="23" fillId="0" borderId="23" xfId="0" applyNumberFormat="1" applyFont="1" applyBorder="1" applyAlignment="1" applyProtection="1">
      <alignment horizontal="center" vertical="center" wrapText="1"/>
      <protection locked="0"/>
    </xf>
    <xf numFmtId="3" fontId="23" fillId="0" borderId="22" xfId="0" applyNumberFormat="1" applyFont="1" applyBorder="1" applyAlignment="1" applyProtection="1">
      <alignment horizontal="center" vertical="center" wrapText="1"/>
      <protection locked="0"/>
    </xf>
    <xf numFmtId="164" fontId="10" fillId="8" borderId="10" xfId="0" applyNumberFormat="1" applyFont="1" applyFill="1" applyBorder="1" applyAlignment="1" applyProtection="1">
      <alignment horizontal="center" vertical="center" wrapText="1"/>
      <protection locked="0"/>
    </xf>
    <xf numFmtId="3" fontId="13" fillId="2" borderId="3" xfId="0" applyNumberFormat="1" applyFont="1" applyFill="1" applyBorder="1" applyAlignment="1" applyProtection="1">
      <alignment horizontal="center" vertical="center" wrapText="1"/>
      <protection locked="0"/>
    </xf>
    <xf numFmtId="3" fontId="23" fillId="11" borderId="23" xfId="0" applyNumberFormat="1" applyFont="1" applyFill="1" applyBorder="1" applyAlignment="1" applyProtection="1">
      <alignment horizontal="center" vertical="center" wrapText="1"/>
      <protection locked="0"/>
    </xf>
    <xf numFmtId="9" fontId="10" fillId="8" borderId="10" xfId="0" applyNumberFormat="1" applyFont="1" applyFill="1" applyBorder="1" applyAlignment="1" applyProtection="1">
      <alignment horizontal="center" vertical="center" wrapText="1"/>
      <protection locked="0"/>
    </xf>
    <xf numFmtId="8" fontId="23" fillId="0" borderId="23" xfId="1" applyNumberFormat="1" applyFont="1" applyBorder="1" applyAlignment="1" applyProtection="1">
      <alignment horizontal="center" vertical="center" wrapText="1"/>
      <protection locked="0"/>
    </xf>
    <xf numFmtId="8" fontId="23" fillId="0" borderId="23" xfId="1" applyNumberFormat="1" applyFont="1" applyFill="1" applyBorder="1" applyAlignment="1" applyProtection="1">
      <alignment horizontal="center" vertical="center" wrapText="1"/>
      <protection locked="0"/>
    </xf>
    <xf numFmtId="44" fontId="13" fillId="0" borderId="3" xfId="1" applyFont="1" applyBorder="1" applyAlignment="1" applyProtection="1">
      <alignment horizontal="center" vertical="center" wrapText="1"/>
      <protection locked="0"/>
    </xf>
    <xf numFmtId="44" fontId="13" fillId="10" borderId="3" xfId="1" applyFont="1" applyFill="1" applyBorder="1" applyAlignment="1" applyProtection="1">
      <alignment horizontal="center" vertical="center" wrapText="1"/>
      <protection locked="0"/>
    </xf>
    <xf numFmtId="8" fontId="13" fillId="0" borderId="3" xfId="1" applyNumberFormat="1" applyFont="1" applyBorder="1" applyAlignment="1" applyProtection="1">
      <alignment horizontal="center" vertical="center" wrapText="1"/>
      <protection locked="0"/>
    </xf>
    <xf numFmtId="3" fontId="17" fillId="0" borderId="3" xfId="0" applyNumberFormat="1" applyFont="1" applyBorder="1" applyAlignment="1" applyProtection="1">
      <alignment horizontal="center" vertical="center" wrapText="1"/>
      <protection locked="0"/>
    </xf>
    <xf numFmtId="0" fontId="17" fillId="0" borderId="3" xfId="0" applyFont="1" applyBorder="1" applyAlignment="1" applyProtection="1">
      <alignment horizontal="center" vertical="center" wrapText="1"/>
      <protection locked="0"/>
    </xf>
    <xf numFmtId="166" fontId="10" fillId="4" borderId="10" xfId="0" applyNumberFormat="1" applyFont="1" applyFill="1" applyBorder="1" applyAlignment="1" applyProtection="1">
      <alignment horizontal="center" vertical="center" wrapText="1"/>
      <protection locked="0"/>
    </xf>
    <xf numFmtId="9" fontId="10" fillId="4" borderId="10" xfId="0" applyNumberFormat="1" applyFont="1" applyFill="1" applyBorder="1" applyAlignment="1" applyProtection="1">
      <alignment horizontal="center" vertical="center" wrapText="1"/>
      <protection locked="0"/>
    </xf>
    <xf numFmtId="164" fontId="15" fillId="10" borderId="18" xfId="0" applyNumberFormat="1" applyFont="1" applyFill="1" applyBorder="1" applyAlignment="1">
      <alignment horizontal="center" vertical="center" wrapText="1"/>
    </xf>
    <xf numFmtId="164" fontId="15" fillId="10" borderId="16" xfId="0" applyNumberFormat="1" applyFont="1" applyFill="1" applyBorder="1" applyAlignment="1">
      <alignment horizontal="center" vertical="center" wrapText="1"/>
    </xf>
    <xf numFmtId="164" fontId="15" fillId="10" borderId="9" xfId="0" applyNumberFormat="1" applyFont="1" applyFill="1" applyBorder="1" applyAlignment="1">
      <alignment horizontal="center" vertical="center" wrapText="1"/>
    </xf>
    <xf numFmtId="2" fontId="15" fillId="10" borderId="18" xfId="0" applyNumberFormat="1" applyFont="1" applyFill="1" applyBorder="1" applyAlignment="1">
      <alignment horizontal="center" vertical="center" wrapText="1"/>
    </xf>
    <xf numFmtId="2" fontId="15" fillId="10" borderId="16" xfId="0" applyNumberFormat="1" applyFont="1" applyFill="1" applyBorder="1" applyAlignment="1">
      <alignment horizontal="center" vertical="center" wrapText="1"/>
    </xf>
    <xf numFmtId="2" fontId="15" fillId="10" borderId="9" xfId="0" applyNumberFormat="1" applyFont="1" applyFill="1" applyBorder="1" applyAlignment="1">
      <alignment horizontal="center" vertical="center" wrapText="1"/>
    </xf>
    <xf numFmtId="0" fontId="15" fillId="0" borderId="18" xfId="0" applyFont="1" applyBorder="1" applyAlignment="1" applyProtection="1">
      <alignment horizontal="center" vertical="center" wrapText="1"/>
      <protection locked="0"/>
    </xf>
    <xf numFmtId="0" fontId="15" fillId="0" borderId="16" xfId="0" applyFont="1" applyBorder="1" applyAlignment="1" applyProtection="1">
      <alignment horizontal="center" vertical="center" wrapText="1"/>
      <protection locked="0"/>
    </xf>
    <xf numFmtId="0" fontId="15" fillId="0" borderId="9" xfId="0" applyFon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 wrapText="1"/>
      <protection locked="0"/>
    </xf>
    <xf numFmtId="0" fontId="18" fillId="3" borderId="17" xfId="0" applyFont="1" applyFill="1" applyBorder="1" applyAlignment="1">
      <alignment horizontal="left" vertical="center" wrapText="1"/>
    </xf>
    <xf numFmtId="0" fontId="18" fillId="3" borderId="14" xfId="0" applyFont="1" applyFill="1" applyBorder="1" applyAlignment="1">
      <alignment horizontal="left" vertical="center" wrapText="1"/>
    </xf>
    <xf numFmtId="0" fontId="18" fillId="3" borderId="8" xfId="0" applyFont="1" applyFill="1" applyBorder="1" applyAlignment="1">
      <alignment horizontal="left" vertical="center" wrapText="1"/>
    </xf>
    <xf numFmtId="0" fontId="18" fillId="3" borderId="18" xfId="0" applyFont="1" applyFill="1" applyBorder="1" applyAlignment="1">
      <alignment horizontal="left" vertical="center" wrapText="1"/>
    </xf>
    <xf numFmtId="0" fontId="18" fillId="3" borderId="16" xfId="0" applyFont="1" applyFill="1" applyBorder="1" applyAlignment="1">
      <alignment horizontal="left" vertical="center" wrapText="1"/>
    </xf>
    <xf numFmtId="0" fontId="18" fillId="3" borderId="9" xfId="0" applyFont="1" applyFill="1" applyBorder="1" applyAlignment="1">
      <alignment horizontal="left" vertical="center" wrapText="1"/>
    </xf>
    <xf numFmtId="0" fontId="18" fillId="3" borderId="18" xfId="0" applyFont="1" applyFill="1" applyBorder="1" applyAlignment="1">
      <alignment horizontal="center" vertical="center" wrapText="1"/>
    </xf>
    <xf numFmtId="0" fontId="18" fillId="3" borderId="16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20" fillId="3" borderId="18" xfId="0" applyFont="1" applyFill="1" applyBorder="1" applyAlignment="1">
      <alignment horizontal="center" vertical="center" wrapText="1"/>
    </xf>
    <xf numFmtId="0" fontId="20" fillId="3" borderId="16" xfId="0" applyFont="1" applyFill="1" applyBorder="1" applyAlignment="1">
      <alignment horizontal="center" vertical="center" wrapText="1"/>
    </xf>
    <xf numFmtId="0" fontId="20" fillId="3" borderId="9" xfId="0" applyFont="1" applyFill="1" applyBorder="1" applyAlignment="1">
      <alignment horizontal="center" vertical="center" wrapText="1"/>
    </xf>
    <xf numFmtId="0" fontId="15" fillId="0" borderId="17" xfId="0" applyFont="1" applyBorder="1" applyAlignment="1">
      <alignment horizontal="left" vertical="center" wrapText="1"/>
    </xf>
    <xf numFmtId="0" fontId="15" fillId="0" borderId="14" xfId="0" applyFont="1" applyBorder="1" applyAlignment="1">
      <alignment horizontal="left" vertical="center" wrapText="1"/>
    </xf>
    <xf numFmtId="0" fontId="15" fillId="0" borderId="8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 wrapText="1"/>
    </xf>
    <xf numFmtId="0" fontId="15" fillId="0" borderId="16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11" fillId="0" borderId="16" xfId="0" applyFont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 applyProtection="1">
      <alignment horizontal="center" vertical="center" wrapText="1"/>
      <protection locked="0"/>
    </xf>
    <xf numFmtId="0" fontId="11" fillId="0" borderId="17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164" fontId="11" fillId="10" borderId="18" xfId="0" applyNumberFormat="1" applyFont="1" applyFill="1" applyBorder="1" applyAlignment="1">
      <alignment horizontal="center" vertical="center" wrapText="1"/>
    </xf>
    <xf numFmtId="164" fontId="11" fillId="10" borderId="16" xfId="0" applyNumberFormat="1" applyFont="1" applyFill="1" applyBorder="1" applyAlignment="1">
      <alignment horizontal="center" vertical="center" wrapText="1"/>
    </xf>
    <xf numFmtId="164" fontId="11" fillId="10" borderId="9" xfId="0" applyNumberFormat="1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 wrapText="1"/>
    </xf>
    <xf numFmtId="9" fontId="11" fillId="10" borderId="18" xfId="0" applyNumberFormat="1" applyFont="1" applyFill="1" applyBorder="1" applyAlignment="1">
      <alignment horizontal="center" vertical="center" wrapText="1"/>
    </xf>
    <xf numFmtId="9" fontId="11" fillId="10" borderId="16" xfId="0" applyNumberFormat="1" applyFont="1" applyFill="1" applyBorder="1" applyAlignment="1">
      <alignment horizontal="center" vertical="center" wrapText="1"/>
    </xf>
    <xf numFmtId="9" fontId="11" fillId="10" borderId="9" xfId="0" applyNumberFormat="1" applyFont="1" applyFill="1" applyBorder="1" applyAlignment="1">
      <alignment horizontal="center" vertical="center" wrapText="1"/>
    </xf>
    <xf numFmtId="0" fontId="21" fillId="0" borderId="15" xfId="0" applyFont="1" applyBorder="1" applyAlignment="1" applyProtection="1">
      <alignment horizontal="center" vertical="center" wrapText="1"/>
      <protection locked="0"/>
    </xf>
    <xf numFmtId="0" fontId="21" fillId="0" borderId="16" xfId="0" applyFont="1" applyBorder="1" applyAlignment="1" applyProtection="1">
      <alignment horizontal="center" vertical="center" wrapText="1"/>
      <protection locked="0"/>
    </xf>
    <xf numFmtId="0" fontId="21" fillId="0" borderId="9" xfId="0" applyFont="1" applyBorder="1" applyAlignment="1" applyProtection="1">
      <alignment horizontal="center" vertical="center" wrapText="1"/>
      <protection locked="0"/>
    </xf>
    <xf numFmtId="0" fontId="3" fillId="6" borderId="0" xfId="0" applyFont="1" applyFill="1" applyAlignment="1">
      <alignment horizontal="center" vertical="center"/>
    </xf>
    <xf numFmtId="0" fontId="3" fillId="6" borderId="21" xfId="0" applyFont="1" applyFill="1" applyBorder="1" applyAlignment="1">
      <alignment horizontal="center" vertical="center"/>
    </xf>
    <xf numFmtId="164" fontId="6" fillId="10" borderId="15" xfId="2" applyNumberFormat="1" applyFont="1" applyFill="1" applyBorder="1" applyAlignment="1" applyProtection="1">
      <alignment horizontal="center" vertical="center" wrapText="1"/>
    </xf>
    <xf numFmtId="164" fontId="6" fillId="10" borderId="16" xfId="2" applyNumberFormat="1" applyFont="1" applyFill="1" applyBorder="1" applyAlignment="1" applyProtection="1">
      <alignment horizontal="center" vertical="center" wrapText="1"/>
    </xf>
    <xf numFmtId="164" fontId="6" fillId="10" borderId="9" xfId="2" applyNumberFormat="1" applyFont="1" applyFill="1" applyBorder="1" applyAlignment="1" applyProtection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64" fontId="6" fillId="10" borderId="15" xfId="0" applyNumberFormat="1" applyFont="1" applyFill="1" applyBorder="1" applyAlignment="1">
      <alignment horizontal="center" vertical="center" wrapText="1"/>
    </xf>
    <xf numFmtId="164" fontId="6" fillId="10" borderId="16" xfId="0" applyNumberFormat="1" applyFont="1" applyFill="1" applyBorder="1" applyAlignment="1">
      <alignment horizontal="center" vertical="center" wrapText="1"/>
    </xf>
    <xf numFmtId="164" fontId="6" fillId="10" borderId="9" xfId="0" applyNumberFormat="1" applyFont="1" applyFill="1" applyBorder="1" applyAlignment="1">
      <alignment horizontal="center" vertical="center" wrapText="1"/>
    </xf>
    <xf numFmtId="9" fontId="15" fillId="10" borderId="18" xfId="2" applyFont="1" applyFill="1" applyBorder="1" applyAlignment="1" applyProtection="1">
      <alignment horizontal="center" vertical="center" wrapText="1"/>
    </xf>
    <xf numFmtId="9" fontId="15" fillId="10" borderId="16" xfId="2" applyFont="1" applyFill="1" applyBorder="1" applyAlignment="1" applyProtection="1">
      <alignment horizontal="center" vertical="center" wrapText="1"/>
    </xf>
    <xf numFmtId="9" fontId="15" fillId="10" borderId="9" xfId="2" applyFont="1" applyFill="1" applyBorder="1" applyAlignment="1" applyProtection="1">
      <alignment horizontal="center" vertical="center" wrapText="1"/>
    </xf>
    <xf numFmtId="0" fontId="13" fillId="10" borderId="0" xfId="0" quotePrefix="1" applyFont="1" applyFill="1" applyAlignment="1">
      <alignment horizontal="left" vertical="center" wrapText="1"/>
    </xf>
    <xf numFmtId="0" fontId="11" fillId="10" borderId="16" xfId="0" applyFont="1" applyFill="1" applyBorder="1" applyAlignment="1">
      <alignment horizontal="center" vertical="center" wrapText="1"/>
    </xf>
    <xf numFmtId="0" fontId="11" fillId="10" borderId="9" xfId="0" applyFont="1" applyFill="1" applyBorder="1" applyAlignment="1">
      <alignment horizontal="center" vertical="center" wrapText="1"/>
    </xf>
    <xf numFmtId="0" fontId="15" fillId="0" borderId="24" xfId="0" applyFont="1" applyBorder="1" applyAlignment="1">
      <alignment horizontal="left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15" fillId="10" borderId="18" xfId="2" applyNumberFormat="1" applyFont="1" applyFill="1" applyBorder="1" applyAlignment="1" applyProtection="1">
      <alignment horizontal="center" vertical="center" wrapText="1"/>
    </xf>
    <xf numFmtId="164" fontId="15" fillId="10" borderId="16" xfId="2" applyNumberFormat="1" applyFont="1" applyFill="1" applyBorder="1" applyAlignment="1" applyProtection="1">
      <alignment horizontal="center" vertical="center" wrapText="1"/>
    </xf>
    <xf numFmtId="164" fontId="15" fillId="10" borderId="9" xfId="2" applyNumberFormat="1" applyFont="1" applyFill="1" applyBorder="1" applyAlignment="1" applyProtection="1">
      <alignment horizontal="center" vertical="center" wrapText="1"/>
    </xf>
    <xf numFmtId="166" fontId="15" fillId="10" borderId="18" xfId="0" applyNumberFormat="1" applyFont="1" applyFill="1" applyBorder="1" applyAlignment="1">
      <alignment horizontal="center" vertical="center" wrapText="1"/>
    </xf>
    <xf numFmtId="166" fontId="15" fillId="10" borderId="16" xfId="0" applyNumberFormat="1" applyFont="1" applyFill="1" applyBorder="1" applyAlignment="1">
      <alignment horizontal="center" vertical="center" wrapText="1"/>
    </xf>
    <xf numFmtId="166" fontId="15" fillId="10" borderId="9" xfId="0" applyNumberFormat="1" applyFont="1" applyFill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</cellXfs>
  <cellStyles count="5">
    <cellStyle name="Moeda" xfId="1" builtinId="4"/>
    <cellStyle name="Moeda 2" xfId="3" xr:uid="{00000000-0005-0000-0000-000001000000}"/>
    <cellStyle name="Normal" xfId="0" builtinId="0"/>
    <cellStyle name="Porcentagem" xfId="2" builtinId="5"/>
    <cellStyle name="Vírgula 2" xfId="4" xr:uid="{00000000-0005-0000-0000-000004000000}"/>
  </cellStyles>
  <dxfs count="0"/>
  <tableStyles count="0" defaultTableStyle="TableStyleMedium2" defaultPivotStyle="PivotStyleLight16"/>
  <colors>
    <mruColors>
      <color rgb="FF990000"/>
      <color rgb="FFD78585"/>
      <color rgb="FF404B6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163285</xdr:colOff>
      <xdr:row>1</xdr:row>
      <xdr:rowOff>45357</xdr:rowOff>
    </xdr:from>
    <xdr:to>
      <xdr:col>1</xdr:col>
      <xdr:colOff>1106714</xdr:colOff>
      <xdr:row>4</xdr:row>
      <xdr:rowOff>190500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2856" y="226786"/>
          <a:ext cx="943429" cy="8073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163285</xdr:colOff>
      <xdr:row>1</xdr:row>
      <xdr:rowOff>45357</xdr:rowOff>
    </xdr:from>
    <xdr:to>
      <xdr:col>1</xdr:col>
      <xdr:colOff>1106714</xdr:colOff>
      <xdr:row>4</xdr:row>
      <xdr:rowOff>190500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0135" y="229507"/>
          <a:ext cx="943429" cy="8055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163285</xdr:colOff>
      <xdr:row>1</xdr:row>
      <xdr:rowOff>45357</xdr:rowOff>
    </xdr:from>
    <xdr:to>
      <xdr:col>1</xdr:col>
      <xdr:colOff>1106714</xdr:colOff>
      <xdr:row>4</xdr:row>
      <xdr:rowOff>190500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3F6248B-1C51-4BA2-8D4A-7B37D415FA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0135" y="229507"/>
          <a:ext cx="946604" cy="80871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163285</xdr:colOff>
      <xdr:row>1</xdr:row>
      <xdr:rowOff>45357</xdr:rowOff>
    </xdr:from>
    <xdr:to>
      <xdr:col>1</xdr:col>
      <xdr:colOff>1106714</xdr:colOff>
      <xdr:row>4</xdr:row>
      <xdr:rowOff>190500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F9EAF07-A93D-4A6D-8EA8-A5C15A70C8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0135" y="229507"/>
          <a:ext cx="946604" cy="8087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tabColor theme="6" tint="-0.249977111117893"/>
    <pageSetUpPr fitToPage="1"/>
  </sheetPr>
  <dimension ref="A2:U38"/>
  <sheetViews>
    <sheetView showGridLines="0" zoomScale="70" zoomScaleNormal="70" workbookViewId="0">
      <pane ySplit="7" topLeftCell="A26" activePane="bottomLeft" state="frozen"/>
      <selection pane="bottomLeft" activeCell="G25" sqref="G25:G27"/>
    </sheetView>
  </sheetViews>
  <sheetFormatPr defaultColWidth="8.7109375" defaultRowHeight="14.45"/>
  <cols>
    <col min="1" max="1" width="2.85546875" customWidth="1"/>
    <col min="2" max="2" width="21.42578125" style="37" customWidth="1"/>
    <col min="3" max="3" width="19.5703125" customWidth="1"/>
    <col min="4" max="4" width="18.7109375" customWidth="1"/>
    <col min="5" max="5" width="9.140625" customWidth="1"/>
    <col min="6" max="6" width="7.42578125" hidden="1" customWidth="1"/>
    <col min="7" max="7" width="10.28515625" bestFit="1" customWidth="1"/>
    <col min="8" max="8" width="30.7109375" customWidth="1"/>
    <col min="9" max="9" width="21.5703125" customWidth="1"/>
    <col min="10" max="21" width="16.5703125" customWidth="1"/>
  </cols>
  <sheetData>
    <row r="2" spans="1:21" ht="15" customHeight="1">
      <c r="B2" s="171" t="s">
        <v>0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</row>
    <row r="3" spans="1:21" ht="18.75" customHeight="1"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171"/>
    </row>
    <row r="4" spans="1:21" ht="18.75" customHeight="1">
      <c r="B4" s="171" t="s">
        <v>1</v>
      </c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</row>
    <row r="5" spans="1:21" ht="18.75" customHeight="1"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2"/>
      <c r="S5" s="172"/>
      <c r="T5" s="172"/>
      <c r="U5" s="172"/>
    </row>
    <row r="6" spans="1:21" ht="19.5" customHeight="1" thickBot="1">
      <c r="B6" s="191" t="s">
        <v>2</v>
      </c>
      <c r="C6" s="191"/>
      <c r="D6" s="191"/>
      <c r="E6" s="6"/>
      <c r="F6" s="6"/>
      <c r="G6" s="6"/>
      <c r="H6" s="7"/>
      <c r="I6" s="6"/>
      <c r="J6" s="6"/>
      <c r="K6" s="6"/>
      <c r="L6" s="6"/>
      <c r="M6" s="6"/>
      <c r="N6" s="6"/>
    </row>
    <row r="7" spans="1:21" ht="44.1" customHeight="1" thickTop="1" thickBot="1">
      <c r="A7" s="8"/>
      <c r="B7" s="9" t="s">
        <v>3</v>
      </c>
      <c r="C7" s="10" t="s">
        <v>4</v>
      </c>
      <c r="D7" s="10" t="s">
        <v>5</v>
      </c>
      <c r="E7" s="10" t="s">
        <v>6</v>
      </c>
      <c r="F7" s="10" t="s">
        <v>7</v>
      </c>
      <c r="G7" s="10" t="s">
        <v>8</v>
      </c>
      <c r="H7" s="10" t="s">
        <v>9</v>
      </c>
      <c r="I7" s="11" t="s">
        <v>10</v>
      </c>
      <c r="J7" s="12" t="s">
        <v>11</v>
      </c>
      <c r="K7" s="12" t="s">
        <v>12</v>
      </c>
      <c r="L7" s="12" t="s">
        <v>13</v>
      </c>
      <c r="M7" s="12" t="s">
        <v>14</v>
      </c>
      <c r="N7" s="12" t="s">
        <v>15</v>
      </c>
      <c r="O7" s="12" t="s">
        <v>16</v>
      </c>
      <c r="P7" s="12" t="s">
        <v>17</v>
      </c>
      <c r="Q7" s="12" t="s">
        <v>18</v>
      </c>
      <c r="R7" s="12" t="s">
        <v>19</v>
      </c>
      <c r="S7" s="12" t="s">
        <v>20</v>
      </c>
      <c r="T7" s="12" t="s">
        <v>21</v>
      </c>
      <c r="U7" s="47" t="s">
        <v>22</v>
      </c>
    </row>
    <row r="8" spans="1:21" s="13" customFormat="1" ht="5.0999999999999996" customHeight="1" thickTop="1" thickBot="1">
      <c r="B8" s="14"/>
    </row>
    <row r="9" spans="1:21" s="13" customFormat="1" ht="24.6" customHeight="1" thickTop="1">
      <c r="A9" s="15"/>
      <c r="B9" s="176" t="s">
        <v>23</v>
      </c>
      <c r="C9" s="179" t="s">
        <v>24</v>
      </c>
      <c r="D9" s="182" t="s">
        <v>25</v>
      </c>
      <c r="E9" s="185">
        <v>0.85799999999999998</v>
      </c>
      <c r="F9" s="185">
        <v>0.91500000000000004</v>
      </c>
      <c r="G9" s="173">
        <f>IFERROR(SUM(J9:U9)/SUM(J10:U10),"-")</f>
        <v>0.59414562040941765</v>
      </c>
      <c r="H9" s="168"/>
      <c r="I9" s="16" t="s">
        <v>26</v>
      </c>
      <c r="J9" s="38">
        <v>16422174.279999999</v>
      </c>
      <c r="K9" s="38">
        <v>20809734.829999998</v>
      </c>
      <c r="L9" s="38">
        <v>19664871.789999999</v>
      </c>
      <c r="M9" s="38">
        <v>20553850.379999999</v>
      </c>
      <c r="N9" s="38">
        <v>22717856.760000002</v>
      </c>
      <c r="O9" s="38">
        <v>20296979.23</v>
      </c>
      <c r="P9" s="38">
        <v>23819380.940000001</v>
      </c>
      <c r="Q9" s="38">
        <v>23410089.109999999</v>
      </c>
      <c r="R9" s="38">
        <v>25763113.829999998</v>
      </c>
      <c r="S9" s="38">
        <v>23377064.390000001</v>
      </c>
      <c r="T9" s="44">
        <v>24548217.57</v>
      </c>
      <c r="U9" s="48">
        <v>24625355.149999999</v>
      </c>
    </row>
    <row r="10" spans="1:21" s="13" customFormat="1" ht="24.6" customHeight="1">
      <c r="A10" s="15"/>
      <c r="B10" s="177"/>
      <c r="C10" s="180"/>
      <c r="D10" s="183"/>
      <c r="E10" s="186"/>
      <c r="F10" s="186"/>
      <c r="G10" s="174"/>
      <c r="H10" s="169"/>
      <c r="I10" s="17" t="s">
        <v>27</v>
      </c>
      <c r="J10" s="39">
        <v>27501106.739999998</v>
      </c>
      <c r="K10" s="39">
        <v>27763166.309999999</v>
      </c>
      <c r="L10" s="39">
        <v>29508180.989999998</v>
      </c>
      <c r="M10" s="39">
        <v>30275455.370000001</v>
      </c>
      <c r="N10" s="39">
        <v>95227724.719999999</v>
      </c>
      <c r="O10" s="39">
        <v>29917736.239999998</v>
      </c>
      <c r="P10" s="39">
        <v>30508123.469999999</v>
      </c>
      <c r="Q10" s="39">
        <v>32858574.710000001</v>
      </c>
      <c r="R10" s="41">
        <v>33902702.829999998</v>
      </c>
      <c r="S10" s="39">
        <v>32802153.780000001</v>
      </c>
      <c r="T10" s="45">
        <v>31431308.370000001</v>
      </c>
      <c r="U10" s="49">
        <v>46020082.340000004</v>
      </c>
    </row>
    <row r="11" spans="1:21" s="13" customFormat="1">
      <c r="A11" s="15"/>
      <c r="B11" s="178"/>
      <c r="C11" s="181"/>
      <c r="D11" s="184"/>
      <c r="E11" s="187"/>
      <c r="F11" s="187"/>
      <c r="G11" s="175"/>
      <c r="H11" s="170"/>
      <c r="I11" s="18" t="s">
        <v>28</v>
      </c>
      <c r="J11" s="19">
        <f>IFERROR(J9/J10,"-")</f>
        <v>0.59714594162547507</v>
      </c>
      <c r="K11" s="19">
        <f t="shared" ref="K11:U11" si="0">IFERROR(K9/K10,"-")</f>
        <v>0.74954472402899353</v>
      </c>
      <c r="L11" s="19">
        <f t="shared" si="0"/>
        <v>0.66642101038570323</v>
      </c>
      <c r="M11" s="19">
        <f t="shared" si="0"/>
        <v>0.67889483837018827</v>
      </c>
      <c r="N11" s="19">
        <f t="shared" si="0"/>
        <v>0.2385634732615714</v>
      </c>
      <c r="O11" s="19">
        <f t="shared" si="0"/>
        <v>0.67842630428912432</v>
      </c>
      <c r="P11" s="19">
        <f t="shared" si="0"/>
        <v>0.78075536056561012</v>
      </c>
      <c r="Q11" s="19">
        <f t="shared" si="0"/>
        <v>0.71244992567725407</v>
      </c>
      <c r="R11" s="19">
        <f t="shared" si="0"/>
        <v>0.7599132717879532</v>
      </c>
      <c r="S11" s="19">
        <f t="shared" si="0"/>
        <v>0.71266858105681374</v>
      </c>
      <c r="T11" s="19">
        <f t="shared" si="0"/>
        <v>0.78101163594673484</v>
      </c>
      <c r="U11" s="20">
        <f t="shared" si="0"/>
        <v>0.53510019751955096</v>
      </c>
    </row>
    <row r="12" spans="1:21" s="13" customFormat="1" ht="3.6" customHeight="1">
      <c r="B12" s="14"/>
    </row>
    <row r="13" spans="1:21" s="13" customFormat="1" ht="30.6" customHeight="1">
      <c r="A13" s="15"/>
      <c r="B13" s="153" t="s">
        <v>29</v>
      </c>
      <c r="C13" s="155" t="s">
        <v>30</v>
      </c>
      <c r="D13" s="158" t="s">
        <v>31</v>
      </c>
      <c r="E13" s="161">
        <v>5.2999999999999999E-2</v>
      </c>
      <c r="F13" s="161">
        <v>0.12</v>
      </c>
      <c r="G13" s="161">
        <f>IFERROR(SUM(J13:U13)/INDEX(J14:U14,1,MATCH("-",J14:U14,0)-1),SUM(J13:U13)/U14)</f>
        <v>0.18504213483146068</v>
      </c>
      <c r="H13" s="150"/>
      <c r="I13" s="21" t="s">
        <v>32</v>
      </c>
      <c r="J13" s="50">
        <v>32</v>
      </c>
      <c r="K13" s="50">
        <v>81</v>
      </c>
      <c r="L13" s="50">
        <v>62</v>
      </c>
      <c r="M13" s="50">
        <v>45</v>
      </c>
      <c r="N13" s="50">
        <v>45</v>
      </c>
      <c r="O13" s="50">
        <v>39</v>
      </c>
      <c r="P13" s="50">
        <v>53</v>
      </c>
      <c r="Q13" s="50">
        <v>41</v>
      </c>
      <c r="R13" s="50">
        <v>36</v>
      </c>
      <c r="S13" s="50">
        <v>28</v>
      </c>
      <c r="T13" s="51">
        <v>29</v>
      </c>
      <c r="U13" s="52">
        <v>36</v>
      </c>
    </row>
    <row r="14" spans="1:21" s="13" customFormat="1" ht="30.6" customHeight="1">
      <c r="A14" s="15"/>
      <c r="B14" s="154"/>
      <c r="C14" s="156"/>
      <c r="D14" s="159"/>
      <c r="E14" s="162"/>
      <c r="F14" s="162"/>
      <c r="G14" s="162"/>
      <c r="H14" s="151"/>
      <c r="I14" s="21" t="s">
        <v>33</v>
      </c>
      <c r="J14" s="50">
        <v>2471</v>
      </c>
      <c r="K14" s="50">
        <v>2600</v>
      </c>
      <c r="L14" s="50">
        <v>2648</v>
      </c>
      <c r="M14" s="50">
        <v>2682</v>
      </c>
      <c r="N14" s="50">
        <v>2663</v>
      </c>
      <c r="O14" s="50">
        <v>2681</v>
      </c>
      <c r="P14" s="50">
        <v>2702</v>
      </c>
      <c r="Q14" s="50">
        <v>2759</v>
      </c>
      <c r="R14" s="50">
        <v>2775</v>
      </c>
      <c r="S14" s="50">
        <v>2803</v>
      </c>
      <c r="T14" s="53">
        <v>2813</v>
      </c>
      <c r="U14" s="54">
        <v>2848</v>
      </c>
    </row>
    <row r="15" spans="1:21" s="13" customFormat="1">
      <c r="A15" s="15"/>
      <c r="B15" s="164"/>
      <c r="C15" s="157"/>
      <c r="D15" s="160"/>
      <c r="E15" s="163"/>
      <c r="F15" s="163"/>
      <c r="G15" s="163"/>
      <c r="H15" s="152"/>
      <c r="I15" s="22" t="s">
        <v>28</v>
      </c>
      <c r="J15" s="55">
        <f>IFERROR(J13/J14,"-")</f>
        <v>1.2950222581950627E-2</v>
      </c>
      <c r="K15" s="55">
        <f t="shared" ref="K15:U15" si="1">IFERROR(K13/K14,"-")</f>
        <v>3.1153846153846153E-2</v>
      </c>
      <c r="L15" s="55">
        <f t="shared" si="1"/>
        <v>2.3413897280966767E-2</v>
      </c>
      <c r="M15" s="55">
        <f t="shared" si="1"/>
        <v>1.6778523489932886E-2</v>
      </c>
      <c r="N15" s="55">
        <f t="shared" si="1"/>
        <v>1.6898235073225687E-2</v>
      </c>
      <c r="O15" s="55">
        <f t="shared" si="1"/>
        <v>1.4546810891458411E-2</v>
      </c>
      <c r="P15" s="55">
        <f t="shared" si="1"/>
        <v>1.9615099925980754E-2</v>
      </c>
      <c r="Q15" s="55">
        <f t="shared" si="1"/>
        <v>1.4860456687205509E-2</v>
      </c>
      <c r="R15" s="55">
        <f t="shared" si="1"/>
        <v>1.2972972972972972E-2</v>
      </c>
      <c r="S15" s="55">
        <f t="shared" si="1"/>
        <v>9.989297181591153E-3</v>
      </c>
      <c r="T15" s="55">
        <f t="shared" si="1"/>
        <v>1.0309278350515464E-2</v>
      </c>
      <c r="U15" s="56">
        <f t="shared" si="1"/>
        <v>1.2640449438202247E-2</v>
      </c>
    </row>
    <row r="16" spans="1:21" s="13" customFormat="1" ht="51" customHeight="1">
      <c r="A16" s="15"/>
      <c r="B16" s="153" t="s">
        <v>34</v>
      </c>
      <c r="C16" s="155" t="s">
        <v>35</v>
      </c>
      <c r="D16" s="158" t="s">
        <v>36</v>
      </c>
      <c r="E16" s="161">
        <v>0.66900000000000004</v>
      </c>
      <c r="F16" s="165">
        <v>0.57999999999999996</v>
      </c>
      <c r="G16" s="161">
        <f>IFERROR(SUM(J16:U16)/INDEX(J17:U17,1,MATCH("-",J17:U17,0)-1),SUM(J16:U16)/U17)</f>
        <v>0.9564606741573034</v>
      </c>
      <c r="H16" s="150"/>
      <c r="I16" s="21" t="s">
        <v>37</v>
      </c>
      <c r="J16" s="57">
        <v>33</v>
      </c>
      <c r="K16" s="57">
        <v>672</v>
      </c>
      <c r="L16" s="57">
        <v>129</v>
      </c>
      <c r="M16" s="57">
        <v>637</v>
      </c>
      <c r="N16" s="57">
        <v>448</v>
      </c>
      <c r="O16" s="57">
        <v>135</v>
      </c>
      <c r="P16" s="57">
        <v>181</v>
      </c>
      <c r="Q16" s="57">
        <v>109</v>
      </c>
      <c r="R16" s="57">
        <v>115</v>
      </c>
      <c r="S16" s="57">
        <v>118</v>
      </c>
      <c r="T16" s="58">
        <v>74</v>
      </c>
      <c r="U16" s="59">
        <v>73</v>
      </c>
    </row>
    <row r="17" spans="1:21" s="13" customFormat="1" ht="30.95" customHeight="1">
      <c r="A17" s="15"/>
      <c r="B17" s="154"/>
      <c r="C17" s="156"/>
      <c r="D17" s="159"/>
      <c r="E17" s="162"/>
      <c r="F17" s="192"/>
      <c r="G17" s="162"/>
      <c r="H17" s="151"/>
      <c r="I17" s="21" t="s">
        <v>38</v>
      </c>
      <c r="J17" s="60">
        <f>J14</f>
        <v>2471</v>
      </c>
      <c r="K17" s="60">
        <f t="shared" ref="K17:U17" si="2">K14</f>
        <v>2600</v>
      </c>
      <c r="L17" s="60">
        <f t="shared" si="2"/>
        <v>2648</v>
      </c>
      <c r="M17" s="60">
        <f t="shared" si="2"/>
        <v>2682</v>
      </c>
      <c r="N17" s="60">
        <f t="shared" si="2"/>
        <v>2663</v>
      </c>
      <c r="O17" s="60">
        <f t="shared" si="2"/>
        <v>2681</v>
      </c>
      <c r="P17" s="60">
        <f t="shared" si="2"/>
        <v>2702</v>
      </c>
      <c r="Q17" s="60">
        <f t="shared" si="2"/>
        <v>2759</v>
      </c>
      <c r="R17" s="60">
        <f t="shared" si="2"/>
        <v>2775</v>
      </c>
      <c r="S17" s="60">
        <f t="shared" si="2"/>
        <v>2803</v>
      </c>
      <c r="T17" s="60">
        <f t="shared" si="2"/>
        <v>2813</v>
      </c>
      <c r="U17" s="60">
        <f t="shared" si="2"/>
        <v>2848</v>
      </c>
    </row>
    <row r="18" spans="1:21" s="13" customFormat="1">
      <c r="A18" s="15"/>
      <c r="B18" s="164"/>
      <c r="C18" s="157"/>
      <c r="D18" s="160"/>
      <c r="E18" s="163"/>
      <c r="F18" s="193"/>
      <c r="G18" s="163"/>
      <c r="H18" s="152"/>
      <c r="I18" s="22" t="s">
        <v>28</v>
      </c>
      <c r="J18" s="61">
        <f>IFERROR(J16/J17,"-")</f>
        <v>1.3354917037636584E-2</v>
      </c>
      <c r="K18" s="61">
        <f t="shared" ref="K18" si="3">IFERROR(K16/K17,"-")</f>
        <v>0.25846153846153846</v>
      </c>
      <c r="L18" s="61">
        <f t="shared" ref="L18" si="4">IFERROR(L16/L17,"-")</f>
        <v>4.8716012084592142E-2</v>
      </c>
      <c r="M18" s="61">
        <f t="shared" ref="M18:U18" si="5">IFERROR(M16/M17,"-")</f>
        <v>0.23750932140193884</v>
      </c>
      <c r="N18" s="61">
        <f t="shared" si="5"/>
        <v>0.16823131806233571</v>
      </c>
      <c r="O18" s="61">
        <f t="shared" si="5"/>
        <v>5.0354345393509886E-2</v>
      </c>
      <c r="P18" s="61">
        <f t="shared" si="5"/>
        <v>6.6987416728349375E-2</v>
      </c>
      <c r="Q18" s="61">
        <f t="shared" si="5"/>
        <v>3.9507067778180499E-2</v>
      </c>
      <c r="R18" s="61">
        <f t="shared" si="5"/>
        <v>4.1441441441441441E-2</v>
      </c>
      <c r="S18" s="61">
        <f t="shared" si="5"/>
        <v>4.209775240813414E-2</v>
      </c>
      <c r="T18" s="61">
        <f t="shared" si="5"/>
        <v>2.630643441166015E-2</v>
      </c>
      <c r="U18" s="62">
        <f t="shared" si="5"/>
        <v>2.5632022471910113E-2</v>
      </c>
    </row>
    <row r="19" spans="1:21" s="13" customFormat="1" ht="36" customHeight="1">
      <c r="A19" s="15"/>
      <c r="B19" s="153" t="s">
        <v>39</v>
      </c>
      <c r="C19" s="155" t="s">
        <v>40</v>
      </c>
      <c r="D19" s="158" t="s">
        <v>41</v>
      </c>
      <c r="E19" s="161">
        <v>0.20799999999999999</v>
      </c>
      <c r="F19" s="165">
        <v>0.09</v>
      </c>
      <c r="G19" s="165">
        <f>IFERROR(SUM(J19:U19)/SUM(J20:U20),"-")</f>
        <v>5.5790577168183392E-2</v>
      </c>
      <c r="H19" s="150"/>
      <c r="I19" s="21" t="s">
        <v>42</v>
      </c>
      <c r="J19" s="40">
        <v>1637844.56</v>
      </c>
      <c r="K19" s="40">
        <v>1050143.44</v>
      </c>
      <c r="L19" s="40">
        <v>2925301.15</v>
      </c>
      <c r="M19" s="40">
        <v>1483830.19</v>
      </c>
      <c r="N19" s="40">
        <v>1254397.47</v>
      </c>
      <c r="O19" s="40">
        <v>2226344.5099999998</v>
      </c>
      <c r="P19" s="40">
        <v>1811364.39</v>
      </c>
      <c r="Q19" s="40">
        <v>1229060.96</v>
      </c>
      <c r="R19" s="42">
        <v>1174569.5900000001</v>
      </c>
      <c r="S19" s="40">
        <v>3187578.33</v>
      </c>
      <c r="T19" s="46">
        <v>2744100.12</v>
      </c>
      <c r="U19" s="63">
        <v>4253816.96</v>
      </c>
    </row>
    <row r="20" spans="1:21" s="13" customFormat="1" ht="25.5" customHeight="1">
      <c r="A20" s="15"/>
      <c r="B20" s="154"/>
      <c r="C20" s="156"/>
      <c r="D20" s="159"/>
      <c r="E20" s="162"/>
      <c r="F20" s="166"/>
      <c r="G20" s="166"/>
      <c r="H20" s="151"/>
      <c r="I20" s="23" t="s">
        <v>27</v>
      </c>
      <c r="J20" s="24">
        <f>IF(J10=0,"-",J10)</f>
        <v>27501106.739999998</v>
      </c>
      <c r="K20" s="24">
        <f t="shared" ref="K20:U20" si="6">IF(K10=0,"-",K10)</f>
        <v>27763166.309999999</v>
      </c>
      <c r="L20" s="24">
        <f t="shared" si="6"/>
        <v>29508180.989999998</v>
      </c>
      <c r="M20" s="24">
        <f t="shared" si="6"/>
        <v>30275455.370000001</v>
      </c>
      <c r="N20" s="24">
        <f t="shared" si="6"/>
        <v>95227724.719999999</v>
      </c>
      <c r="O20" s="24">
        <f t="shared" si="6"/>
        <v>29917736.239999998</v>
      </c>
      <c r="P20" s="24">
        <f t="shared" si="6"/>
        <v>30508123.469999999</v>
      </c>
      <c r="Q20" s="24">
        <f t="shared" si="6"/>
        <v>32858574.710000001</v>
      </c>
      <c r="R20" s="24">
        <f t="shared" si="6"/>
        <v>33902702.829999998</v>
      </c>
      <c r="S20" s="24">
        <f t="shared" si="6"/>
        <v>32802153.780000001</v>
      </c>
      <c r="T20" s="24">
        <f t="shared" si="6"/>
        <v>31431308.370000001</v>
      </c>
      <c r="U20" s="25">
        <f t="shared" si="6"/>
        <v>46020082.340000004</v>
      </c>
    </row>
    <row r="21" spans="1:21" s="13" customFormat="1">
      <c r="A21" s="15"/>
      <c r="B21" s="154"/>
      <c r="C21" s="157"/>
      <c r="D21" s="160"/>
      <c r="E21" s="163"/>
      <c r="F21" s="167"/>
      <c r="G21" s="167"/>
      <c r="H21" s="152"/>
      <c r="I21" s="22" t="s">
        <v>28</v>
      </c>
      <c r="J21" s="61">
        <f>IFERROR(J19/J20,"-")</f>
        <v>5.9555587179979802E-2</v>
      </c>
      <c r="K21" s="61">
        <f t="shared" ref="K21:U21" si="7">IFERROR(K19/K20,"-")</f>
        <v>3.7825060307395464E-2</v>
      </c>
      <c r="L21" s="61">
        <f t="shared" si="7"/>
        <v>9.9135258489547448E-2</v>
      </c>
      <c r="M21" s="61">
        <f t="shared" si="7"/>
        <v>4.901099494180787E-2</v>
      </c>
      <c r="N21" s="61">
        <f t="shared" si="7"/>
        <v>1.3172607806059949E-2</v>
      </c>
      <c r="O21" s="61">
        <f t="shared" si="7"/>
        <v>7.4415540405205469E-2</v>
      </c>
      <c r="P21" s="61">
        <f t="shared" si="7"/>
        <v>5.9373182745284067E-2</v>
      </c>
      <c r="Q21" s="61">
        <f t="shared" si="7"/>
        <v>3.740457310906898E-2</v>
      </c>
      <c r="R21" s="61">
        <f t="shared" si="7"/>
        <v>3.464530824842204E-2</v>
      </c>
      <c r="S21" s="61">
        <f t="shared" si="7"/>
        <v>9.7175885198840739E-2</v>
      </c>
      <c r="T21" s="61">
        <f t="shared" si="7"/>
        <v>8.7304673661601065E-2</v>
      </c>
      <c r="U21" s="62">
        <f t="shared" si="7"/>
        <v>9.2433927618218156E-2</v>
      </c>
    </row>
    <row r="22" spans="1:21" s="13" customFormat="1" ht="38.450000000000003" customHeight="1">
      <c r="A22" s="15"/>
      <c r="B22" s="154"/>
      <c r="C22" s="155" t="s">
        <v>43</v>
      </c>
      <c r="D22" s="158" t="s">
        <v>44</v>
      </c>
      <c r="E22" s="161">
        <v>0.104</v>
      </c>
      <c r="F22" s="161">
        <v>2.5999999999999999E-2</v>
      </c>
      <c r="G22" s="165">
        <f>IFERROR(SUM(J22:U22)/SUM(J23:U23),"-")</f>
        <v>0.14114009552501591</v>
      </c>
      <c r="H22" s="150"/>
      <c r="I22" s="21" t="s">
        <v>45</v>
      </c>
      <c r="J22" s="40">
        <v>4684629.71</v>
      </c>
      <c r="K22" s="40">
        <v>4827560.26</v>
      </c>
      <c r="L22" s="40">
        <v>4462075.37</v>
      </c>
      <c r="M22" s="40">
        <v>4675432.1100000003</v>
      </c>
      <c r="N22" s="40">
        <v>8516162.2400000002</v>
      </c>
      <c r="O22" s="40">
        <v>4475055.49</v>
      </c>
      <c r="P22" s="40">
        <v>4586929.4800000004</v>
      </c>
      <c r="Q22" s="40">
        <v>5178295.21</v>
      </c>
      <c r="R22" s="42">
        <v>4830044.01</v>
      </c>
      <c r="S22" s="40">
        <v>5177571.67</v>
      </c>
      <c r="T22" s="46">
        <v>5711215.46</v>
      </c>
      <c r="U22" s="63">
        <v>6065752.5800000001</v>
      </c>
    </row>
    <row r="23" spans="1:21" s="13" customFormat="1" ht="23.45" customHeight="1">
      <c r="A23" s="15"/>
      <c r="B23" s="154"/>
      <c r="C23" s="156"/>
      <c r="D23" s="159"/>
      <c r="E23" s="162"/>
      <c r="F23" s="162"/>
      <c r="G23" s="166"/>
      <c r="H23" s="151"/>
      <c r="I23" s="23" t="s">
        <v>27</v>
      </c>
      <c r="J23" s="24">
        <f>IF(J10=0,"-",J10)</f>
        <v>27501106.739999998</v>
      </c>
      <c r="K23" s="24">
        <f t="shared" ref="K23:U23" si="8">IF(K10=0,"-",K10)</f>
        <v>27763166.309999999</v>
      </c>
      <c r="L23" s="24">
        <f t="shared" si="8"/>
        <v>29508180.989999998</v>
      </c>
      <c r="M23" s="24">
        <f t="shared" si="8"/>
        <v>30275455.370000001</v>
      </c>
      <c r="N23" s="24">
        <f t="shared" si="8"/>
        <v>95227724.719999999</v>
      </c>
      <c r="O23" s="24">
        <f t="shared" si="8"/>
        <v>29917736.239999998</v>
      </c>
      <c r="P23" s="24">
        <f t="shared" si="8"/>
        <v>30508123.469999999</v>
      </c>
      <c r="Q23" s="24">
        <f t="shared" si="8"/>
        <v>32858574.710000001</v>
      </c>
      <c r="R23" s="24">
        <f t="shared" si="8"/>
        <v>33902702.829999998</v>
      </c>
      <c r="S23" s="24">
        <f t="shared" si="8"/>
        <v>32802153.780000001</v>
      </c>
      <c r="T23" s="24">
        <f t="shared" si="8"/>
        <v>31431308.370000001</v>
      </c>
      <c r="U23" s="25">
        <f t="shared" si="8"/>
        <v>46020082.340000004</v>
      </c>
    </row>
    <row r="24" spans="1:21" s="13" customFormat="1">
      <c r="A24" s="15"/>
      <c r="B24" s="164"/>
      <c r="C24" s="157"/>
      <c r="D24" s="160"/>
      <c r="E24" s="163"/>
      <c r="F24" s="163"/>
      <c r="G24" s="167"/>
      <c r="H24" s="152"/>
      <c r="I24" s="22" t="s">
        <v>28</v>
      </c>
      <c r="J24" s="61">
        <f>IFERROR(J22/J23,"-")</f>
        <v>0.17034331579049752</v>
      </c>
      <c r="K24" s="61">
        <f t="shared" ref="K24:U24" si="9">IFERROR(K22/K23,"-")</f>
        <v>0.17388363438435203</v>
      </c>
      <c r="L24" s="61">
        <f t="shared" si="9"/>
        <v>0.15121485704293833</v>
      </c>
      <c r="M24" s="61">
        <f t="shared" si="9"/>
        <v>0.1544297865337112</v>
      </c>
      <c r="N24" s="61">
        <f t="shared" si="9"/>
        <v>8.9429441531237289E-2</v>
      </c>
      <c r="O24" s="61">
        <f t="shared" si="9"/>
        <v>0.14957867982059597</v>
      </c>
      <c r="P24" s="61">
        <f t="shared" si="9"/>
        <v>0.15035108549073931</v>
      </c>
      <c r="Q24" s="61">
        <f t="shared" si="9"/>
        <v>0.15759342137332771</v>
      </c>
      <c r="R24" s="61">
        <f t="shared" si="9"/>
        <v>0.14246781544880149</v>
      </c>
      <c r="S24" s="61">
        <f t="shared" si="9"/>
        <v>0.15784243024788355</v>
      </c>
      <c r="T24" s="61">
        <f t="shared" si="9"/>
        <v>0.18170466824890877</v>
      </c>
      <c r="U24" s="62">
        <f t="shared" si="9"/>
        <v>0.13180664335160769</v>
      </c>
    </row>
    <row r="25" spans="1:21" s="13" customFormat="1" ht="51" customHeight="1">
      <c r="A25" s="15"/>
      <c r="B25" s="153" t="s">
        <v>46</v>
      </c>
      <c r="C25" s="155" t="s">
        <v>47</v>
      </c>
      <c r="D25" s="158" t="s">
        <v>48</v>
      </c>
      <c r="E25" s="161">
        <v>0.02</v>
      </c>
      <c r="F25" s="161">
        <v>1.4999999999999999E-2</v>
      </c>
      <c r="G25" s="165">
        <f>IFERROR(SUM(J25:U25)/SUM(J26:U26),"-")</f>
        <v>1.0833283818515844E-2</v>
      </c>
      <c r="H25" s="150"/>
      <c r="I25" s="21" t="s">
        <v>49</v>
      </c>
      <c r="J25" s="40">
        <v>179893.69</v>
      </c>
      <c r="K25" s="40">
        <v>200074.31</v>
      </c>
      <c r="L25" s="40">
        <v>410342.02</v>
      </c>
      <c r="M25" s="40">
        <v>155290.32</v>
      </c>
      <c r="N25" s="40">
        <v>131483.31</v>
      </c>
      <c r="O25" s="40">
        <v>180741.95</v>
      </c>
      <c r="P25" s="40">
        <v>504529</v>
      </c>
      <c r="Q25" s="40">
        <v>254540.04</v>
      </c>
      <c r="R25" s="42">
        <v>2267639.62</v>
      </c>
      <c r="S25" s="40">
        <v>30170.74</v>
      </c>
      <c r="T25" s="46">
        <v>280858.84999999998</v>
      </c>
      <c r="U25" s="63">
        <v>254674.07</v>
      </c>
    </row>
    <row r="26" spans="1:21" s="13" customFormat="1" ht="23.45" customHeight="1">
      <c r="A26" s="15"/>
      <c r="B26" s="154"/>
      <c r="C26" s="156"/>
      <c r="D26" s="159"/>
      <c r="E26" s="162"/>
      <c r="F26" s="162"/>
      <c r="G26" s="166"/>
      <c r="H26" s="151"/>
      <c r="I26" s="21" t="s">
        <v>50</v>
      </c>
      <c r="J26" s="24">
        <f t="shared" ref="J26:U26" si="10">IF(J10=0,"-",J10)</f>
        <v>27501106.739999998</v>
      </c>
      <c r="K26" s="24">
        <f t="shared" si="10"/>
        <v>27763166.309999999</v>
      </c>
      <c r="L26" s="24">
        <f t="shared" si="10"/>
        <v>29508180.989999998</v>
      </c>
      <c r="M26" s="24">
        <f>IF(M10=0,"-",M10)</f>
        <v>30275455.370000001</v>
      </c>
      <c r="N26" s="24">
        <f t="shared" si="10"/>
        <v>95227724.719999999</v>
      </c>
      <c r="O26" s="24">
        <f t="shared" si="10"/>
        <v>29917736.239999998</v>
      </c>
      <c r="P26" s="24">
        <f t="shared" si="10"/>
        <v>30508123.469999999</v>
      </c>
      <c r="Q26" s="24">
        <f t="shared" si="10"/>
        <v>32858574.710000001</v>
      </c>
      <c r="R26" s="24">
        <f t="shared" si="10"/>
        <v>33902702.829999998</v>
      </c>
      <c r="S26" s="24">
        <f t="shared" si="10"/>
        <v>32802153.780000001</v>
      </c>
      <c r="T26" s="24">
        <f t="shared" si="10"/>
        <v>31431308.370000001</v>
      </c>
      <c r="U26" s="25">
        <f t="shared" si="10"/>
        <v>46020082.340000004</v>
      </c>
    </row>
    <row r="27" spans="1:21" s="13" customFormat="1">
      <c r="A27" s="15"/>
      <c r="B27" s="154"/>
      <c r="C27" s="157"/>
      <c r="D27" s="160"/>
      <c r="E27" s="163"/>
      <c r="F27" s="163"/>
      <c r="G27" s="167"/>
      <c r="H27" s="152"/>
      <c r="I27" s="22" t="s">
        <v>28</v>
      </c>
      <c r="J27" s="61">
        <f>IFERROR(J25/J26,"-")</f>
        <v>6.5413254710344803E-3</v>
      </c>
      <c r="K27" s="61">
        <f t="shared" ref="K27:U27" si="11">IFERROR(K25/K26,"-")</f>
        <v>7.2064658535699998E-3</v>
      </c>
      <c r="L27" s="61">
        <f t="shared" si="11"/>
        <v>1.3906042535765268E-2</v>
      </c>
      <c r="M27" s="61">
        <f t="shared" si="11"/>
        <v>5.1292480361460535E-3</v>
      </c>
      <c r="N27" s="61">
        <f t="shared" si="11"/>
        <v>1.380725102763959E-3</v>
      </c>
      <c r="O27" s="61">
        <f t="shared" si="11"/>
        <v>6.0412976620319329E-3</v>
      </c>
      <c r="P27" s="61">
        <f t="shared" si="11"/>
        <v>1.6537529766330137E-2</v>
      </c>
      <c r="Q27" s="61">
        <f t="shared" si="11"/>
        <v>7.7465332031743505E-3</v>
      </c>
      <c r="R27" s="61">
        <f t="shared" si="11"/>
        <v>6.688669134643152E-2</v>
      </c>
      <c r="S27" s="61">
        <f t="shared" si="11"/>
        <v>9.1977923774004089E-4</v>
      </c>
      <c r="T27" s="61">
        <f t="shared" si="11"/>
        <v>8.9356397988213931E-3</v>
      </c>
      <c r="U27" s="62">
        <f t="shared" si="11"/>
        <v>5.5339768433799808E-3</v>
      </c>
    </row>
    <row r="28" spans="1:21" s="13" customFormat="1" ht="3.6" customHeight="1">
      <c r="B28" s="14"/>
    </row>
    <row r="29" spans="1:21" ht="38.1" customHeight="1">
      <c r="A29" s="8"/>
      <c r="B29" s="141" t="s">
        <v>51</v>
      </c>
      <c r="C29" s="144" t="s">
        <v>52</v>
      </c>
      <c r="D29" s="147" t="s">
        <v>53</v>
      </c>
      <c r="E29" s="117" t="s">
        <v>54</v>
      </c>
      <c r="F29" s="117" t="s">
        <v>54</v>
      </c>
      <c r="G29" s="120">
        <f>IFERROR(IFERROR(((SUM(J29:U29)/100)+SUM(J30:U30))/INDEX(J31:U31,1,MATCH("-",J31:U31,0)-1),((SUM(J29:U29)/100)+SUM(J30:U30))/U31),"-")</f>
        <v>1.5600513774658014</v>
      </c>
      <c r="H29" s="123"/>
      <c r="I29" s="26" t="s">
        <v>55</v>
      </c>
      <c r="J29" s="66">
        <v>18554</v>
      </c>
      <c r="K29" s="66">
        <v>20974</v>
      </c>
      <c r="L29" s="66">
        <v>21610</v>
      </c>
      <c r="M29" s="66">
        <v>19190</v>
      </c>
      <c r="N29" s="66">
        <v>14888</v>
      </c>
      <c r="O29" s="66">
        <v>11007</v>
      </c>
      <c r="P29" s="66">
        <v>12795</v>
      </c>
      <c r="Q29" s="66">
        <v>13461</v>
      </c>
      <c r="R29" s="66">
        <v>13017</v>
      </c>
      <c r="S29" s="66">
        <v>13411</v>
      </c>
      <c r="T29" s="66">
        <v>13174</v>
      </c>
      <c r="U29" s="76">
        <v>16634</v>
      </c>
    </row>
    <row r="30" spans="1:21" ht="38.1" customHeight="1">
      <c r="A30" s="8"/>
      <c r="B30" s="142"/>
      <c r="C30" s="145"/>
      <c r="D30" s="148"/>
      <c r="E30" s="118"/>
      <c r="F30" s="118"/>
      <c r="G30" s="121"/>
      <c r="H30" s="124"/>
      <c r="I30" s="26" t="s">
        <v>56</v>
      </c>
      <c r="J30" s="66">
        <v>76.930000000000007</v>
      </c>
      <c r="K30" s="66">
        <v>55.86</v>
      </c>
      <c r="L30" s="66">
        <v>94.57</v>
      </c>
      <c r="M30" s="66">
        <v>94.57</v>
      </c>
      <c r="N30" s="66">
        <v>86.24</v>
      </c>
      <c r="O30" s="66">
        <v>90.16</v>
      </c>
      <c r="P30" s="66">
        <v>92.12</v>
      </c>
      <c r="Q30" s="66">
        <v>89.67</v>
      </c>
      <c r="R30" s="66">
        <v>94.08</v>
      </c>
      <c r="S30" s="66">
        <v>100.94</v>
      </c>
      <c r="T30" s="66">
        <v>97.02</v>
      </c>
      <c r="U30" s="76">
        <v>92.12</v>
      </c>
    </row>
    <row r="31" spans="1:21" ht="36.950000000000003" customHeight="1">
      <c r="A31" s="8"/>
      <c r="B31" s="142"/>
      <c r="C31" s="145"/>
      <c r="D31" s="148"/>
      <c r="E31" s="118"/>
      <c r="F31" s="118"/>
      <c r="G31" s="121"/>
      <c r="H31" s="124"/>
      <c r="I31" s="26" t="s">
        <v>57</v>
      </c>
      <c r="J31" s="66">
        <v>1891.88</v>
      </c>
      <c r="K31" s="66">
        <v>1891.88</v>
      </c>
      <c r="L31" s="66">
        <v>1891.88</v>
      </c>
      <c r="M31" s="66">
        <v>1891.88</v>
      </c>
      <c r="N31" s="66">
        <v>1891.88</v>
      </c>
      <c r="O31" s="66">
        <v>1891.88</v>
      </c>
      <c r="P31" s="66">
        <v>1891.88</v>
      </c>
      <c r="Q31" s="66">
        <v>1891.88</v>
      </c>
      <c r="R31" s="66">
        <v>1891.88</v>
      </c>
      <c r="S31" s="66">
        <v>1891.88</v>
      </c>
      <c r="T31" s="66">
        <v>1891.88</v>
      </c>
      <c r="U31" s="76">
        <v>1891.88</v>
      </c>
    </row>
    <row r="32" spans="1:21">
      <c r="A32" s="8"/>
      <c r="B32" s="194"/>
      <c r="C32" s="146"/>
      <c r="D32" s="149"/>
      <c r="E32" s="119"/>
      <c r="F32" s="119"/>
      <c r="G32" s="122"/>
      <c r="H32" s="125"/>
      <c r="I32" s="27" t="s">
        <v>28</v>
      </c>
      <c r="J32" s="64">
        <f>IFERROR(((J29/100)+J30)/J31,"-")</f>
        <v>0.13873501490580797</v>
      </c>
      <c r="K32" s="64">
        <f t="shared" ref="K32:U32" si="12">IFERROR(((K29/100)+K30)/K31,"-")</f>
        <v>0.14038945387656723</v>
      </c>
      <c r="L32" s="64">
        <f t="shared" si="12"/>
        <v>0.16421231790599825</v>
      </c>
      <c r="M32" s="64">
        <f t="shared" si="12"/>
        <v>0.15142080893079901</v>
      </c>
      <c r="N32" s="64">
        <f t="shared" si="12"/>
        <v>0.12427849546482864</v>
      </c>
      <c r="O32" s="64">
        <f t="shared" si="12"/>
        <v>0.10583652240099793</v>
      </c>
      <c r="P32" s="64">
        <f t="shared" si="12"/>
        <v>0.11632344546165718</v>
      </c>
      <c r="Q32" s="64">
        <f t="shared" si="12"/>
        <v>0.11854874516354104</v>
      </c>
      <c r="R32" s="64">
        <f t="shared" si="12"/>
        <v>0.11853288792100979</v>
      </c>
      <c r="S32" s="64">
        <f t="shared" si="12"/>
        <v>0.12424149523225575</v>
      </c>
      <c r="T32" s="64">
        <f t="shared" si="12"/>
        <v>0.12091676004820601</v>
      </c>
      <c r="U32" s="65">
        <f t="shared" si="12"/>
        <v>0.13661543015413241</v>
      </c>
    </row>
    <row r="33" spans="1:21" ht="38.1" customHeight="1">
      <c r="A33" s="8"/>
      <c r="B33" s="141" t="s">
        <v>58</v>
      </c>
      <c r="C33" s="144" t="s">
        <v>59</v>
      </c>
      <c r="D33" s="147" t="s">
        <v>60</v>
      </c>
      <c r="E33" s="117">
        <v>0.79700000000000004</v>
      </c>
      <c r="F33" s="117">
        <v>1</v>
      </c>
      <c r="G33" s="188">
        <f>IFERROR(SUM(J33:U33)/SUM(J34:U34),"-")</f>
        <v>1</v>
      </c>
      <c r="H33" s="126"/>
      <c r="I33" s="26" t="s">
        <v>61</v>
      </c>
      <c r="J33" s="66">
        <v>3</v>
      </c>
      <c r="K33" s="66">
        <v>3</v>
      </c>
      <c r="L33" s="66">
        <v>4</v>
      </c>
      <c r="M33" s="66">
        <v>2</v>
      </c>
      <c r="N33" s="66">
        <v>4</v>
      </c>
      <c r="O33" s="66">
        <v>4</v>
      </c>
      <c r="P33" s="66">
        <v>0</v>
      </c>
      <c r="Q33" s="66">
        <v>2</v>
      </c>
      <c r="R33" s="66">
        <v>4</v>
      </c>
      <c r="S33" s="66">
        <v>1</v>
      </c>
      <c r="T33" s="66">
        <v>1</v>
      </c>
      <c r="U33" s="76">
        <v>1</v>
      </c>
    </row>
    <row r="34" spans="1:21" ht="36.950000000000003" customHeight="1">
      <c r="A34" s="8"/>
      <c r="B34" s="142"/>
      <c r="C34" s="145"/>
      <c r="D34" s="148"/>
      <c r="E34" s="118"/>
      <c r="F34" s="118"/>
      <c r="G34" s="189"/>
      <c r="H34" s="127"/>
      <c r="I34" s="26" t="s">
        <v>62</v>
      </c>
      <c r="J34" s="66">
        <v>3</v>
      </c>
      <c r="K34" s="66">
        <v>3</v>
      </c>
      <c r="L34" s="66">
        <v>4</v>
      </c>
      <c r="M34" s="66">
        <v>2</v>
      </c>
      <c r="N34" s="66">
        <v>4</v>
      </c>
      <c r="O34" s="66">
        <v>4</v>
      </c>
      <c r="P34" s="66">
        <v>0</v>
      </c>
      <c r="Q34" s="66">
        <v>2</v>
      </c>
      <c r="R34" s="66">
        <v>4</v>
      </c>
      <c r="S34" s="66">
        <v>1</v>
      </c>
      <c r="T34" s="66">
        <v>1</v>
      </c>
      <c r="U34" s="76">
        <v>1</v>
      </c>
    </row>
    <row r="35" spans="1:21">
      <c r="A35" s="8"/>
      <c r="B35" s="143"/>
      <c r="C35" s="146"/>
      <c r="D35" s="149"/>
      <c r="E35" s="119"/>
      <c r="F35" s="119"/>
      <c r="G35" s="190"/>
      <c r="H35" s="128"/>
      <c r="I35" s="27" t="s">
        <v>28</v>
      </c>
      <c r="J35" s="67">
        <f t="shared" ref="J35:U35" si="13">IFERROR(J33/J34,"-")</f>
        <v>1</v>
      </c>
      <c r="K35" s="67">
        <f t="shared" si="13"/>
        <v>1</v>
      </c>
      <c r="L35" s="67">
        <f t="shared" si="13"/>
        <v>1</v>
      </c>
      <c r="M35" s="67">
        <f t="shared" si="13"/>
        <v>1</v>
      </c>
      <c r="N35" s="67">
        <f t="shared" si="13"/>
        <v>1</v>
      </c>
      <c r="O35" s="67">
        <f t="shared" si="13"/>
        <v>1</v>
      </c>
      <c r="P35" s="67" t="str">
        <f t="shared" si="13"/>
        <v>-</v>
      </c>
      <c r="Q35" s="67">
        <f t="shared" si="13"/>
        <v>1</v>
      </c>
      <c r="R35" s="67">
        <f t="shared" si="13"/>
        <v>1</v>
      </c>
      <c r="S35" s="67">
        <f t="shared" si="13"/>
        <v>1</v>
      </c>
      <c r="T35" s="67">
        <f t="shared" si="13"/>
        <v>1</v>
      </c>
      <c r="U35" s="68">
        <f t="shared" si="13"/>
        <v>1</v>
      </c>
    </row>
    <row r="36" spans="1:21" ht="36.6" hidden="1" customHeight="1">
      <c r="A36" s="8"/>
      <c r="B36" s="129" t="s">
        <v>63</v>
      </c>
      <c r="C36" s="132" t="s">
        <v>64</v>
      </c>
      <c r="D36" s="135" t="s">
        <v>65</v>
      </c>
      <c r="E36" s="135" t="s">
        <v>28</v>
      </c>
      <c r="F36" s="28"/>
      <c r="G36" s="135" t="s">
        <v>66</v>
      </c>
      <c r="H36" s="138" t="s">
        <v>54</v>
      </c>
      <c r="I36" s="29" t="s">
        <v>67</v>
      </c>
      <c r="J36" s="30" t="s">
        <v>54</v>
      </c>
      <c r="K36" s="30" t="s">
        <v>54</v>
      </c>
      <c r="L36" s="30" t="s">
        <v>54</v>
      </c>
      <c r="M36" s="30" t="s">
        <v>54</v>
      </c>
      <c r="N36" s="30" t="s">
        <v>54</v>
      </c>
      <c r="O36" s="30" t="s">
        <v>54</v>
      </c>
      <c r="P36" s="30" t="s">
        <v>54</v>
      </c>
      <c r="Q36" s="30" t="s">
        <v>54</v>
      </c>
      <c r="R36" s="30" t="s">
        <v>54</v>
      </c>
      <c r="S36" s="30" t="s">
        <v>54</v>
      </c>
      <c r="T36" s="30" t="s">
        <v>54</v>
      </c>
      <c r="U36" s="31" t="s">
        <v>54</v>
      </c>
    </row>
    <row r="37" spans="1:21" ht="18.600000000000001" hidden="1" customHeight="1">
      <c r="A37" s="8"/>
      <c r="B37" s="130"/>
      <c r="C37" s="133"/>
      <c r="D37" s="136"/>
      <c r="E37" s="136"/>
      <c r="F37" s="32"/>
      <c r="G37" s="136"/>
      <c r="H37" s="139"/>
      <c r="I37" s="29" t="s">
        <v>68</v>
      </c>
      <c r="J37" s="30" t="s">
        <v>54</v>
      </c>
      <c r="K37" s="30" t="s">
        <v>54</v>
      </c>
      <c r="L37" s="30" t="s">
        <v>54</v>
      </c>
      <c r="M37" s="30" t="s">
        <v>54</v>
      </c>
      <c r="N37" s="30" t="s">
        <v>54</v>
      </c>
      <c r="O37" s="30" t="s">
        <v>54</v>
      </c>
      <c r="P37" s="30" t="s">
        <v>54</v>
      </c>
      <c r="Q37" s="30" t="s">
        <v>54</v>
      </c>
      <c r="R37" s="30" t="s">
        <v>54</v>
      </c>
      <c r="S37" s="30" t="s">
        <v>54</v>
      </c>
      <c r="T37" s="30" t="s">
        <v>54</v>
      </c>
      <c r="U37" s="31" t="s">
        <v>54</v>
      </c>
    </row>
    <row r="38" spans="1:21" ht="14.45" hidden="1" customHeight="1">
      <c r="A38" s="8"/>
      <c r="B38" s="131"/>
      <c r="C38" s="134"/>
      <c r="D38" s="137"/>
      <c r="E38" s="137"/>
      <c r="F38" s="33"/>
      <c r="G38" s="137"/>
      <c r="H38" s="140"/>
      <c r="I38" s="34" t="s">
        <v>28</v>
      </c>
      <c r="J38" s="35" t="s">
        <v>54</v>
      </c>
      <c r="K38" s="35" t="s">
        <v>54</v>
      </c>
      <c r="L38" s="35" t="s">
        <v>54</v>
      </c>
      <c r="M38" s="35" t="s">
        <v>54</v>
      </c>
      <c r="N38" s="35" t="s">
        <v>54</v>
      </c>
      <c r="O38" s="35" t="s">
        <v>54</v>
      </c>
      <c r="P38" s="35" t="s">
        <v>54</v>
      </c>
      <c r="Q38" s="35" t="s">
        <v>54</v>
      </c>
      <c r="R38" s="35" t="s">
        <v>54</v>
      </c>
      <c r="S38" s="35" t="s">
        <v>54</v>
      </c>
      <c r="T38" s="35" t="s">
        <v>54</v>
      </c>
      <c r="U38" s="36" t="s">
        <v>54</v>
      </c>
    </row>
  </sheetData>
  <sheetProtection algorithmName="SHA-512" hashValue="0O14qEMAy52aI+dyDkcei5dW+sKpWEgPQzLadGNAhVwMAMMed6kTD7iI/SBq8ly16Fxwq50EmOZQwQ2Y2In/JA==" saltValue="coc4n4ALF3RAXjd9eoVltg==" spinCount="100000" sheet="1" objects="1" scenarios="1"/>
  <mergeCells count="64">
    <mergeCell ref="G22:G24"/>
    <mergeCell ref="G25:G27"/>
    <mergeCell ref="G33:G35"/>
    <mergeCell ref="G36:G38"/>
    <mergeCell ref="B6:D6"/>
    <mergeCell ref="F9:F11"/>
    <mergeCell ref="F13:F15"/>
    <mergeCell ref="F16:F18"/>
    <mergeCell ref="F19:F21"/>
    <mergeCell ref="F22:F24"/>
    <mergeCell ref="F25:F27"/>
    <mergeCell ref="F33:F35"/>
    <mergeCell ref="B29:B32"/>
    <mergeCell ref="C29:C32"/>
    <mergeCell ref="D29:D32"/>
    <mergeCell ref="E29:E32"/>
    <mergeCell ref="H9:H11"/>
    <mergeCell ref="B2:U3"/>
    <mergeCell ref="B4:U5"/>
    <mergeCell ref="G9:G11"/>
    <mergeCell ref="H13:H15"/>
    <mergeCell ref="B9:B11"/>
    <mergeCell ref="C9:C11"/>
    <mergeCell ref="D9:D11"/>
    <mergeCell ref="E9:E11"/>
    <mergeCell ref="B13:B15"/>
    <mergeCell ref="C13:C15"/>
    <mergeCell ref="D13:D15"/>
    <mergeCell ref="E13:E15"/>
    <mergeCell ref="G13:G15"/>
    <mergeCell ref="H16:H18"/>
    <mergeCell ref="H19:H21"/>
    <mergeCell ref="B19:B24"/>
    <mergeCell ref="D22:D24"/>
    <mergeCell ref="E22:E24"/>
    <mergeCell ref="H22:H24"/>
    <mergeCell ref="C22:C24"/>
    <mergeCell ref="C19:C21"/>
    <mergeCell ref="D19:D21"/>
    <mergeCell ref="E19:E21"/>
    <mergeCell ref="B16:B18"/>
    <mergeCell ref="C16:C18"/>
    <mergeCell ref="D16:D18"/>
    <mergeCell ref="E16:E18"/>
    <mergeCell ref="G16:G18"/>
    <mergeCell ref="G19:G21"/>
    <mergeCell ref="H25:H27"/>
    <mergeCell ref="B25:B27"/>
    <mergeCell ref="C25:C27"/>
    <mergeCell ref="D25:D27"/>
    <mergeCell ref="E25:E27"/>
    <mergeCell ref="F29:F32"/>
    <mergeCell ref="G29:G32"/>
    <mergeCell ref="H29:H32"/>
    <mergeCell ref="H33:H35"/>
    <mergeCell ref="B36:B38"/>
    <mergeCell ref="C36:C38"/>
    <mergeCell ref="D36:D38"/>
    <mergeCell ref="E36:E38"/>
    <mergeCell ref="H36:H38"/>
    <mergeCell ref="B33:B35"/>
    <mergeCell ref="C33:C35"/>
    <mergeCell ref="D33:D35"/>
    <mergeCell ref="E33:E35"/>
  </mergeCells>
  <pageMargins left="0.511811024" right="0.511811024" top="0.78740157499999996" bottom="0.78740157499999996" header="0.31496062000000002" footer="0.31496062000000002"/>
  <pageSetup paperSize="9" fitToHeight="0" orientation="landscape" r:id="rId1"/>
  <ignoredErrors>
    <ignoredError sqref="M26:U26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2">
    <tabColor theme="6" tint="-0.249977111117893"/>
    <pageSetUpPr fitToPage="1"/>
  </sheetPr>
  <dimension ref="A2:U38"/>
  <sheetViews>
    <sheetView showGridLines="0" zoomScale="70" zoomScaleNormal="70" workbookViewId="0">
      <pane ySplit="7" topLeftCell="A25" activePane="bottomLeft" state="frozen"/>
      <selection pane="bottomLeft" activeCell="S25" sqref="S25:U25"/>
    </sheetView>
  </sheetViews>
  <sheetFormatPr defaultColWidth="8.7109375" defaultRowHeight="14.45"/>
  <cols>
    <col min="1" max="1" width="2.85546875" customWidth="1"/>
    <col min="2" max="2" width="21.42578125" style="37" customWidth="1"/>
    <col min="3" max="3" width="19.5703125" customWidth="1"/>
    <col min="4" max="4" width="18.7109375" customWidth="1"/>
    <col min="5" max="5" width="9.140625" customWidth="1"/>
    <col min="6" max="6" width="7.42578125" customWidth="1"/>
    <col min="7" max="7" width="10.28515625" bestFit="1" customWidth="1"/>
    <col min="8" max="8" width="30.7109375" customWidth="1"/>
    <col min="9" max="9" width="21.5703125" customWidth="1"/>
    <col min="10" max="21" width="16.5703125" customWidth="1"/>
  </cols>
  <sheetData>
    <row r="2" spans="1:21" ht="15" customHeight="1">
      <c r="B2" s="171" t="s">
        <v>0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</row>
    <row r="3" spans="1:21" ht="18.75" customHeight="1"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171"/>
    </row>
    <row r="4" spans="1:21" ht="18.75" customHeight="1">
      <c r="B4" s="171" t="s">
        <v>1</v>
      </c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</row>
    <row r="5" spans="1:21" ht="18.75" customHeight="1"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2"/>
      <c r="S5" s="172"/>
      <c r="T5" s="172"/>
      <c r="U5" s="172"/>
    </row>
    <row r="6" spans="1:21" ht="19.5" customHeight="1" thickBot="1">
      <c r="B6" s="191" t="s">
        <v>2</v>
      </c>
      <c r="C6" s="191"/>
      <c r="D6" s="191"/>
      <c r="E6" s="6"/>
      <c r="F6" s="6"/>
      <c r="G6" s="6"/>
      <c r="H6" s="7"/>
      <c r="I6" s="6"/>
      <c r="J6" s="6"/>
      <c r="K6" s="6"/>
      <c r="L6" s="6"/>
      <c r="M6" s="6"/>
      <c r="N6" s="6"/>
    </row>
    <row r="7" spans="1:21" ht="44.1" customHeight="1" thickTop="1" thickBot="1">
      <c r="A7" s="8"/>
      <c r="B7" s="9" t="s">
        <v>3</v>
      </c>
      <c r="C7" s="10" t="s">
        <v>4</v>
      </c>
      <c r="D7" s="10" t="s">
        <v>5</v>
      </c>
      <c r="E7" s="10" t="s">
        <v>6</v>
      </c>
      <c r="F7" s="10" t="s">
        <v>69</v>
      </c>
      <c r="G7" s="10" t="s">
        <v>8</v>
      </c>
      <c r="H7" s="10" t="s">
        <v>9</v>
      </c>
      <c r="I7" s="11" t="s">
        <v>10</v>
      </c>
      <c r="J7" s="12" t="s">
        <v>11</v>
      </c>
      <c r="K7" s="12" t="s">
        <v>12</v>
      </c>
      <c r="L7" s="12" t="s">
        <v>13</v>
      </c>
      <c r="M7" s="12" t="s">
        <v>14</v>
      </c>
      <c r="N7" s="12" t="s">
        <v>15</v>
      </c>
      <c r="O7" s="12" t="s">
        <v>16</v>
      </c>
      <c r="P7" s="12" t="s">
        <v>17</v>
      </c>
      <c r="Q7" s="12" t="s">
        <v>18</v>
      </c>
      <c r="R7" s="12" t="s">
        <v>19</v>
      </c>
      <c r="S7" s="12" t="s">
        <v>20</v>
      </c>
      <c r="T7" s="12" t="s">
        <v>21</v>
      </c>
      <c r="U7" s="47" t="s">
        <v>22</v>
      </c>
    </row>
    <row r="8" spans="1:21" s="13" customFormat="1" ht="5.0999999999999996" customHeight="1" thickTop="1" thickBot="1">
      <c r="B8" s="14"/>
    </row>
    <row r="9" spans="1:21" s="13" customFormat="1" ht="24.6" customHeight="1">
      <c r="A9" s="15"/>
      <c r="B9" s="176" t="s">
        <v>23</v>
      </c>
      <c r="C9" s="179" t="s">
        <v>24</v>
      </c>
      <c r="D9" s="182" t="s">
        <v>25</v>
      </c>
      <c r="E9" s="185">
        <v>0.84399999999999997</v>
      </c>
      <c r="F9" s="185">
        <v>0.81</v>
      </c>
      <c r="G9" s="173">
        <f>IFERROR(SUM(J9:U9)/SUM(J10:U10),"-")</f>
        <v>0.71375108153328026</v>
      </c>
      <c r="H9" s="204"/>
      <c r="I9" s="16" t="s">
        <v>26</v>
      </c>
      <c r="J9" s="77">
        <v>18265802.850000001</v>
      </c>
      <c r="K9" s="44">
        <v>22976137.699999999</v>
      </c>
      <c r="L9" s="44">
        <v>24708346.609999999</v>
      </c>
      <c r="M9" s="44">
        <v>24479823.93</v>
      </c>
      <c r="N9" s="77">
        <v>25841552.510000002</v>
      </c>
      <c r="O9" s="38">
        <v>27025443.239999998</v>
      </c>
      <c r="P9" s="38">
        <v>24965092.09</v>
      </c>
      <c r="Q9" s="38">
        <v>28060194.949999999</v>
      </c>
      <c r="R9" s="38">
        <v>29790604.48</v>
      </c>
      <c r="S9" s="38">
        <v>30136411.600000001</v>
      </c>
      <c r="T9" s="44">
        <v>29268175.780000001</v>
      </c>
      <c r="U9" s="48">
        <v>32966817.109999999</v>
      </c>
    </row>
    <row r="10" spans="1:21" s="13" customFormat="1" ht="24.6" customHeight="1">
      <c r="A10" s="15"/>
      <c r="B10" s="177"/>
      <c r="C10" s="180"/>
      <c r="D10" s="183"/>
      <c r="E10" s="186"/>
      <c r="F10" s="186"/>
      <c r="G10" s="174"/>
      <c r="H10" s="205"/>
      <c r="I10" s="17" t="s">
        <v>27</v>
      </c>
      <c r="J10" s="78">
        <v>33723212.340000004</v>
      </c>
      <c r="K10" s="45">
        <v>33805027.520000003</v>
      </c>
      <c r="L10" s="45">
        <v>35287454.549999997</v>
      </c>
      <c r="M10" s="45">
        <v>34215679.399999999</v>
      </c>
      <c r="N10" s="45">
        <v>36143610.439999998</v>
      </c>
      <c r="O10" s="39">
        <v>37771758.979999997</v>
      </c>
      <c r="P10" s="39">
        <v>36373357.539999999</v>
      </c>
      <c r="Q10" s="39">
        <v>36858729.990000002</v>
      </c>
      <c r="R10" s="41">
        <v>35590476.420000002</v>
      </c>
      <c r="S10" s="39">
        <v>36547955.310000002</v>
      </c>
      <c r="T10" s="45">
        <v>35608787.079999998</v>
      </c>
      <c r="U10" s="49">
        <v>54286097.899999999</v>
      </c>
    </row>
    <row r="11" spans="1:21" s="13" customFormat="1">
      <c r="A11" s="15"/>
      <c r="B11" s="178"/>
      <c r="C11" s="181"/>
      <c r="D11" s="184"/>
      <c r="E11" s="187"/>
      <c r="F11" s="187"/>
      <c r="G11" s="175"/>
      <c r="H11" s="206"/>
      <c r="I11" s="18" t="s">
        <v>28</v>
      </c>
      <c r="J11" s="19">
        <f>IFERROR(J9/J10,"-")</f>
        <v>0.54163887668359645</v>
      </c>
      <c r="K11" s="19">
        <f t="shared" ref="K11:U11" si="0">IFERROR(K9/K10,"-")</f>
        <v>0.67966629183800165</v>
      </c>
      <c r="L11" s="19">
        <f t="shared" si="0"/>
        <v>0.70020201017871386</v>
      </c>
      <c r="M11" s="19">
        <f t="shared" si="0"/>
        <v>0.71545631591345815</v>
      </c>
      <c r="N11" s="19">
        <f t="shared" si="0"/>
        <v>0.7149687647529881</v>
      </c>
      <c r="O11" s="19">
        <f t="shared" si="0"/>
        <v>0.71549337308622207</v>
      </c>
      <c r="P11" s="19">
        <f t="shared" si="0"/>
        <v>0.68635654716630812</v>
      </c>
      <c r="Q11" s="19">
        <f t="shared" si="0"/>
        <v>0.7612903363087361</v>
      </c>
      <c r="R11" s="19">
        <f t="shared" si="0"/>
        <v>0.83703865406137767</v>
      </c>
      <c r="S11" s="19">
        <f t="shared" si="0"/>
        <v>0.82457175358738277</v>
      </c>
      <c r="T11" s="19">
        <f t="shared" si="0"/>
        <v>0.82193689198806608</v>
      </c>
      <c r="U11" s="20">
        <f t="shared" si="0"/>
        <v>0.60727918169266681</v>
      </c>
    </row>
    <row r="12" spans="1:21" s="13" customFormat="1" ht="3.6" customHeight="1">
      <c r="B12" s="14"/>
    </row>
    <row r="13" spans="1:21" s="13" customFormat="1" ht="30.6" customHeight="1">
      <c r="A13" s="15"/>
      <c r="B13" s="153" t="s">
        <v>29</v>
      </c>
      <c r="C13" s="155" t="s">
        <v>30</v>
      </c>
      <c r="D13" s="158" t="s">
        <v>31</v>
      </c>
      <c r="E13" s="161">
        <v>5.6000000000000001E-2</v>
      </c>
      <c r="F13" s="161">
        <v>0.2</v>
      </c>
      <c r="G13" s="161">
        <f>IFERROR(IFERROR(SUM(J13:U13)/INDEX(J14:U14,1,MATCH("-",J14:U14,0)-1),SUM(J13:U13)/U14),"-")</f>
        <v>0.20207253886010362</v>
      </c>
      <c r="H13" s="158"/>
      <c r="I13" s="21" t="s">
        <v>32</v>
      </c>
      <c r="J13" s="50">
        <v>36</v>
      </c>
      <c r="K13" s="50">
        <v>76</v>
      </c>
      <c r="L13" s="50">
        <v>49</v>
      </c>
      <c r="M13" s="50">
        <v>52</v>
      </c>
      <c r="N13" s="50">
        <v>51</v>
      </c>
      <c r="O13" s="50">
        <v>62</v>
      </c>
      <c r="P13" s="50">
        <v>63</v>
      </c>
      <c r="Q13" s="50">
        <v>41</v>
      </c>
      <c r="R13" s="50">
        <v>62</v>
      </c>
      <c r="S13" s="50">
        <v>41</v>
      </c>
      <c r="T13" s="51">
        <v>38</v>
      </c>
      <c r="U13" s="52">
        <v>53</v>
      </c>
    </row>
    <row r="14" spans="1:21" s="13" customFormat="1" ht="30.6" customHeight="1">
      <c r="A14" s="15"/>
      <c r="B14" s="154"/>
      <c r="C14" s="156"/>
      <c r="D14" s="159"/>
      <c r="E14" s="162"/>
      <c r="F14" s="162"/>
      <c r="G14" s="162"/>
      <c r="H14" s="159"/>
      <c r="I14" s="21" t="s">
        <v>33</v>
      </c>
      <c r="J14" s="50">
        <f>2848-43</f>
        <v>2805</v>
      </c>
      <c r="K14" s="50">
        <v>2931</v>
      </c>
      <c r="L14" s="50">
        <v>3013</v>
      </c>
      <c r="M14" s="50">
        <v>3048</v>
      </c>
      <c r="N14" s="50">
        <v>3068</v>
      </c>
      <c r="O14" s="50">
        <v>3073</v>
      </c>
      <c r="P14" s="50">
        <v>3070</v>
      </c>
      <c r="Q14" s="50">
        <v>3118</v>
      </c>
      <c r="R14" s="50">
        <v>3111</v>
      </c>
      <c r="S14" s="50">
        <v>3109</v>
      </c>
      <c r="T14" s="53">
        <v>3121</v>
      </c>
      <c r="U14" s="54">
        <f>3132-44</f>
        <v>3088</v>
      </c>
    </row>
    <row r="15" spans="1:21" s="13" customFormat="1">
      <c r="A15" s="15"/>
      <c r="B15" s="164"/>
      <c r="C15" s="157"/>
      <c r="D15" s="160"/>
      <c r="E15" s="163"/>
      <c r="F15" s="163"/>
      <c r="G15" s="163"/>
      <c r="H15" s="160"/>
      <c r="I15" s="22" t="s">
        <v>28</v>
      </c>
      <c r="J15" s="55">
        <f>IFERROR(J13/J14,"-")</f>
        <v>1.2834224598930482E-2</v>
      </c>
      <c r="K15" s="55">
        <f t="shared" ref="K15:U15" si="1">IFERROR(K13/K14,"-")</f>
        <v>2.5929716820197884E-2</v>
      </c>
      <c r="L15" s="55">
        <f t="shared" si="1"/>
        <v>1.6262860935944243E-2</v>
      </c>
      <c r="M15" s="55">
        <f t="shared" si="1"/>
        <v>1.7060367454068241E-2</v>
      </c>
      <c r="N15" s="55">
        <f t="shared" si="1"/>
        <v>1.6623207301173403E-2</v>
      </c>
      <c r="O15" s="55">
        <f t="shared" si="1"/>
        <v>2.0175724048161404E-2</v>
      </c>
      <c r="P15" s="55">
        <f t="shared" si="1"/>
        <v>2.0521172638436481E-2</v>
      </c>
      <c r="Q15" s="55">
        <f t="shared" si="1"/>
        <v>1.3149454778704297E-2</v>
      </c>
      <c r="R15" s="55">
        <f t="shared" si="1"/>
        <v>1.9929283188685309E-2</v>
      </c>
      <c r="S15" s="55">
        <f t="shared" si="1"/>
        <v>1.3187520102926986E-2</v>
      </c>
      <c r="T15" s="55">
        <f t="shared" si="1"/>
        <v>1.2175584748478052E-2</v>
      </c>
      <c r="U15" s="56">
        <f t="shared" si="1"/>
        <v>1.7163212435233159E-2</v>
      </c>
    </row>
    <row r="16" spans="1:21" s="13" customFormat="1" ht="51" customHeight="1">
      <c r="A16" s="15"/>
      <c r="B16" s="153" t="s">
        <v>34</v>
      </c>
      <c r="C16" s="155" t="s">
        <v>35</v>
      </c>
      <c r="D16" s="158" t="s">
        <v>36</v>
      </c>
      <c r="E16" s="161">
        <v>0.76900000000000002</v>
      </c>
      <c r="F16" s="161">
        <v>0.82499999999999996</v>
      </c>
      <c r="G16" s="161">
        <f>IFERROR(IFERROR(SUM(J16:U16)/INDEX(J17:U17,1,MATCH("-",J17:U17,0)-1),SUM(J16:U16)/U17),"-")</f>
        <v>1.0427461139896372</v>
      </c>
      <c r="H16" s="158"/>
      <c r="I16" s="21" t="s">
        <v>37</v>
      </c>
      <c r="J16" s="57">
        <v>60</v>
      </c>
      <c r="K16" s="57">
        <v>1035</v>
      </c>
      <c r="L16" s="57">
        <v>371</v>
      </c>
      <c r="M16" s="57">
        <v>137</v>
      </c>
      <c r="N16" s="57">
        <v>200</v>
      </c>
      <c r="O16" s="57">
        <v>134</v>
      </c>
      <c r="P16" s="57">
        <v>339</v>
      </c>
      <c r="Q16" s="57">
        <v>164</v>
      </c>
      <c r="R16" s="57">
        <v>73</v>
      </c>
      <c r="S16" s="57">
        <v>161</v>
      </c>
      <c r="T16" s="58">
        <v>195</v>
      </c>
      <c r="U16" s="59">
        <v>351</v>
      </c>
    </row>
    <row r="17" spans="1:21" s="13" customFormat="1" ht="30.95" customHeight="1">
      <c r="A17" s="15"/>
      <c r="B17" s="154"/>
      <c r="C17" s="156"/>
      <c r="D17" s="159"/>
      <c r="E17" s="162"/>
      <c r="F17" s="162"/>
      <c r="G17" s="162"/>
      <c r="H17" s="159"/>
      <c r="I17" s="21" t="s">
        <v>38</v>
      </c>
      <c r="J17" s="60">
        <f>J14</f>
        <v>2805</v>
      </c>
      <c r="K17" s="60">
        <f t="shared" ref="K17:U17" si="2">K14</f>
        <v>2931</v>
      </c>
      <c r="L17" s="60">
        <f t="shared" si="2"/>
        <v>3013</v>
      </c>
      <c r="M17" s="60">
        <f t="shared" si="2"/>
        <v>3048</v>
      </c>
      <c r="N17" s="60">
        <f t="shared" si="2"/>
        <v>3068</v>
      </c>
      <c r="O17" s="60">
        <f t="shared" si="2"/>
        <v>3073</v>
      </c>
      <c r="P17" s="60">
        <f t="shared" si="2"/>
        <v>3070</v>
      </c>
      <c r="Q17" s="60">
        <f t="shared" si="2"/>
        <v>3118</v>
      </c>
      <c r="R17" s="60">
        <f t="shared" si="2"/>
        <v>3111</v>
      </c>
      <c r="S17" s="60">
        <f t="shared" si="2"/>
        <v>3109</v>
      </c>
      <c r="T17" s="60">
        <f t="shared" si="2"/>
        <v>3121</v>
      </c>
      <c r="U17" s="60">
        <f t="shared" si="2"/>
        <v>3088</v>
      </c>
    </row>
    <row r="18" spans="1:21" s="13" customFormat="1">
      <c r="A18" s="15"/>
      <c r="B18" s="164"/>
      <c r="C18" s="157"/>
      <c r="D18" s="160"/>
      <c r="E18" s="163"/>
      <c r="F18" s="163"/>
      <c r="G18" s="163"/>
      <c r="H18" s="160"/>
      <c r="I18" s="22" t="s">
        <v>28</v>
      </c>
      <c r="J18" s="61">
        <f>IFERROR(J16/J17,"-")</f>
        <v>2.1390374331550801E-2</v>
      </c>
      <c r="K18" s="61">
        <f t="shared" ref="K18:U18" si="3">IFERROR(K16/K17,"-")</f>
        <v>0.35312180143295802</v>
      </c>
      <c r="L18" s="61">
        <f t="shared" si="3"/>
        <v>0.12313308994357783</v>
      </c>
      <c r="M18" s="61">
        <f t="shared" si="3"/>
        <v>4.4947506561679791E-2</v>
      </c>
      <c r="N18" s="61">
        <f t="shared" si="3"/>
        <v>6.51890482398957E-2</v>
      </c>
      <c r="O18" s="61">
        <f t="shared" si="3"/>
        <v>4.3605597136348845E-2</v>
      </c>
      <c r="P18" s="61">
        <f t="shared" si="3"/>
        <v>0.11042345276872964</v>
      </c>
      <c r="Q18" s="61">
        <f t="shared" si="3"/>
        <v>5.2597819114817188E-2</v>
      </c>
      <c r="R18" s="61">
        <f t="shared" si="3"/>
        <v>2.3465123754419802E-2</v>
      </c>
      <c r="S18" s="61">
        <f t="shared" si="3"/>
        <v>5.1785139916371827E-2</v>
      </c>
      <c r="T18" s="61">
        <f t="shared" si="3"/>
        <v>6.2479974367190001E-2</v>
      </c>
      <c r="U18" s="62">
        <f t="shared" si="3"/>
        <v>0.11366580310880829</v>
      </c>
    </row>
    <row r="19" spans="1:21" s="13" customFormat="1" ht="36" customHeight="1">
      <c r="A19" s="15"/>
      <c r="B19" s="153" t="s">
        <v>39</v>
      </c>
      <c r="C19" s="155" t="s">
        <v>40</v>
      </c>
      <c r="D19" s="158" t="s">
        <v>41</v>
      </c>
      <c r="E19" s="161">
        <v>0.21199999999999999</v>
      </c>
      <c r="F19" s="161">
        <v>0.19</v>
      </c>
      <c r="G19" s="161">
        <f>IFERROR(SUM(J19:U19)/SUM(J20:U20),"-")</f>
        <v>0.138552543875235</v>
      </c>
      <c r="H19" s="158"/>
      <c r="I19" s="21" t="s">
        <v>42</v>
      </c>
      <c r="J19" s="79">
        <v>1356238.49</v>
      </c>
      <c r="K19" s="46">
        <v>1789484.9</v>
      </c>
      <c r="L19" s="46">
        <v>2089789.22</v>
      </c>
      <c r="M19" s="46">
        <v>2356014.8199999998</v>
      </c>
      <c r="N19" s="79">
        <v>3394248.77</v>
      </c>
      <c r="O19" s="40">
        <v>1589650.7</v>
      </c>
      <c r="P19" s="40">
        <v>11495676.699999999</v>
      </c>
      <c r="Q19" s="40">
        <v>2239691.02</v>
      </c>
      <c r="R19" s="42">
        <v>2276515.48</v>
      </c>
      <c r="S19" s="40">
        <v>28537440.77</v>
      </c>
      <c r="T19" s="46">
        <v>1922933.1</v>
      </c>
      <c r="U19" s="63">
        <v>2776144.17</v>
      </c>
    </row>
    <row r="20" spans="1:21" s="13" customFormat="1" ht="25.5" customHeight="1">
      <c r="A20" s="15"/>
      <c r="B20" s="154"/>
      <c r="C20" s="156"/>
      <c r="D20" s="159"/>
      <c r="E20" s="162"/>
      <c r="F20" s="162"/>
      <c r="G20" s="162"/>
      <c r="H20" s="159"/>
      <c r="I20" s="23" t="s">
        <v>27</v>
      </c>
      <c r="J20" s="24">
        <f>IF(J10=0,"-",J10)</f>
        <v>33723212.340000004</v>
      </c>
      <c r="K20" s="24">
        <f t="shared" ref="K20:U20" si="4">IF(K10=0,"-",K10)</f>
        <v>33805027.520000003</v>
      </c>
      <c r="L20" s="24">
        <f t="shared" si="4"/>
        <v>35287454.549999997</v>
      </c>
      <c r="M20" s="24">
        <f t="shared" si="4"/>
        <v>34215679.399999999</v>
      </c>
      <c r="N20" s="24">
        <f t="shared" si="4"/>
        <v>36143610.439999998</v>
      </c>
      <c r="O20" s="24">
        <f t="shared" si="4"/>
        <v>37771758.979999997</v>
      </c>
      <c r="P20" s="24">
        <f t="shared" si="4"/>
        <v>36373357.539999999</v>
      </c>
      <c r="Q20" s="24">
        <f t="shared" si="4"/>
        <v>36858729.990000002</v>
      </c>
      <c r="R20" s="24">
        <f t="shared" si="4"/>
        <v>35590476.420000002</v>
      </c>
      <c r="S20" s="24">
        <f t="shared" si="4"/>
        <v>36547955.310000002</v>
      </c>
      <c r="T20" s="24">
        <f t="shared" si="4"/>
        <v>35608787.079999998</v>
      </c>
      <c r="U20" s="25">
        <f t="shared" si="4"/>
        <v>54286097.899999999</v>
      </c>
    </row>
    <row r="21" spans="1:21" s="13" customFormat="1">
      <c r="A21" s="15"/>
      <c r="B21" s="154"/>
      <c r="C21" s="157"/>
      <c r="D21" s="160"/>
      <c r="E21" s="163"/>
      <c r="F21" s="163"/>
      <c r="G21" s="163"/>
      <c r="H21" s="160"/>
      <c r="I21" s="22" t="s">
        <v>28</v>
      </c>
      <c r="J21" s="61">
        <f>IFERROR(J19/J20,"-")</f>
        <v>4.0216764533766831E-2</v>
      </c>
      <c r="K21" s="61">
        <f t="shared" ref="K21:U21" si="5">IFERROR(K19/K20,"-")</f>
        <v>5.2935466446264255E-2</v>
      </c>
      <c r="L21" s="61">
        <f t="shared" si="5"/>
        <v>5.9221874931185713E-2</v>
      </c>
      <c r="M21" s="61">
        <f t="shared" si="5"/>
        <v>6.8857753559615126E-2</v>
      </c>
      <c r="N21" s="61">
        <f t="shared" si="5"/>
        <v>9.391006401074968E-2</v>
      </c>
      <c r="O21" s="61">
        <f t="shared" si="5"/>
        <v>4.2085694257493117E-2</v>
      </c>
      <c r="P21" s="61">
        <f t="shared" si="5"/>
        <v>0.31604661976442883</v>
      </c>
      <c r="Q21" s="61">
        <f t="shared" si="5"/>
        <v>6.0764194007976995E-2</v>
      </c>
      <c r="R21" s="61">
        <f t="shared" si="5"/>
        <v>6.3964175504004114E-2</v>
      </c>
      <c r="S21" s="61">
        <f t="shared" si="5"/>
        <v>0.78082181418755814</v>
      </c>
      <c r="T21" s="61">
        <f t="shared" si="5"/>
        <v>5.4001645596067863E-2</v>
      </c>
      <c r="U21" s="62">
        <f t="shared" si="5"/>
        <v>5.1139136489675746E-2</v>
      </c>
    </row>
    <row r="22" spans="1:21" s="13" customFormat="1" ht="38.450000000000003" customHeight="1">
      <c r="A22" s="15"/>
      <c r="B22" s="154"/>
      <c r="C22" s="155" t="s">
        <v>43</v>
      </c>
      <c r="D22" s="158" t="s">
        <v>44</v>
      </c>
      <c r="E22" s="161">
        <v>0.113</v>
      </c>
      <c r="F22" s="161">
        <v>0.20100000000000001</v>
      </c>
      <c r="G22" s="161">
        <f>IFERROR(SUM(J22:U22)/SUM(J23:U23),"-")</f>
        <v>0.17485383977639382</v>
      </c>
      <c r="H22" s="158"/>
      <c r="I22" s="21" t="s">
        <v>45</v>
      </c>
      <c r="J22" s="79">
        <v>5612079.8700000001</v>
      </c>
      <c r="K22" s="46">
        <v>5712979.5599999996</v>
      </c>
      <c r="L22" s="46">
        <v>6476056.8499999996</v>
      </c>
      <c r="M22" s="79">
        <v>5833143.8799999999</v>
      </c>
      <c r="N22" s="79">
        <v>6351245.6299999999</v>
      </c>
      <c r="O22" s="40">
        <v>6924754.8200000003</v>
      </c>
      <c r="P22" s="40">
        <v>5850989.3700000001</v>
      </c>
      <c r="Q22" s="40">
        <v>7501560.4500000002</v>
      </c>
      <c r="R22" s="42">
        <v>7539780.9800000004</v>
      </c>
      <c r="S22" s="40">
        <v>6619619.0599999996</v>
      </c>
      <c r="T22" s="46">
        <v>6623295.46</v>
      </c>
      <c r="U22" s="63">
        <v>6976401.4100000001</v>
      </c>
    </row>
    <row r="23" spans="1:21" s="13" customFormat="1" ht="23.45" customHeight="1">
      <c r="A23" s="15"/>
      <c r="B23" s="154"/>
      <c r="C23" s="156"/>
      <c r="D23" s="159"/>
      <c r="E23" s="162"/>
      <c r="F23" s="162"/>
      <c r="G23" s="162"/>
      <c r="H23" s="159"/>
      <c r="I23" s="23" t="s">
        <v>27</v>
      </c>
      <c r="J23" s="24">
        <f>IF(J10=0,"-",J10)</f>
        <v>33723212.340000004</v>
      </c>
      <c r="K23" s="24">
        <f t="shared" ref="K23:U23" si="6">IF(K10=0,"-",K10)</f>
        <v>33805027.520000003</v>
      </c>
      <c r="L23" s="24">
        <f t="shared" si="6"/>
        <v>35287454.549999997</v>
      </c>
      <c r="M23" s="24">
        <f t="shared" si="6"/>
        <v>34215679.399999999</v>
      </c>
      <c r="N23" s="24">
        <f t="shared" si="6"/>
        <v>36143610.439999998</v>
      </c>
      <c r="O23" s="24">
        <f t="shared" si="6"/>
        <v>37771758.979999997</v>
      </c>
      <c r="P23" s="24">
        <f t="shared" si="6"/>
        <v>36373357.539999999</v>
      </c>
      <c r="Q23" s="24">
        <f t="shared" si="6"/>
        <v>36858729.990000002</v>
      </c>
      <c r="R23" s="24">
        <f t="shared" si="6"/>
        <v>35590476.420000002</v>
      </c>
      <c r="S23" s="24">
        <f t="shared" si="6"/>
        <v>36547955.310000002</v>
      </c>
      <c r="T23" s="24">
        <f t="shared" si="6"/>
        <v>35608787.079999998</v>
      </c>
      <c r="U23" s="25">
        <f t="shared" si="6"/>
        <v>54286097.899999999</v>
      </c>
    </row>
    <row r="24" spans="1:21" s="13" customFormat="1">
      <c r="A24" s="15"/>
      <c r="B24" s="164"/>
      <c r="C24" s="157"/>
      <c r="D24" s="160"/>
      <c r="E24" s="163"/>
      <c r="F24" s="163"/>
      <c r="G24" s="163"/>
      <c r="H24" s="160"/>
      <c r="I24" s="22" t="s">
        <v>28</v>
      </c>
      <c r="J24" s="61">
        <f>IFERROR(J22/J23,"-")</f>
        <v>0.16641593373189309</v>
      </c>
      <c r="K24" s="61">
        <f t="shared" ref="K24:U24" si="7">IFERROR(K22/K23,"-")</f>
        <v>0.16899792661372751</v>
      </c>
      <c r="L24" s="61">
        <f t="shared" si="7"/>
        <v>0.18352292429661804</v>
      </c>
      <c r="M24" s="61">
        <f t="shared" si="7"/>
        <v>0.17048160323830952</v>
      </c>
      <c r="N24" s="61">
        <f t="shared" si="7"/>
        <v>0.17572250123001271</v>
      </c>
      <c r="O24" s="61">
        <f t="shared" si="7"/>
        <v>0.18333154205676871</v>
      </c>
      <c r="P24" s="61">
        <f t="shared" si="7"/>
        <v>0.16085920480576016</v>
      </c>
      <c r="Q24" s="61">
        <f t="shared" si="7"/>
        <v>0.20352194587375147</v>
      </c>
      <c r="R24" s="61">
        <f t="shared" si="7"/>
        <v>0.21184827342639995</v>
      </c>
      <c r="S24" s="61">
        <f t="shared" si="7"/>
        <v>0.18112146093679787</v>
      </c>
      <c r="T24" s="61">
        <f t="shared" si="7"/>
        <v>0.18600171483291086</v>
      </c>
      <c r="U24" s="62">
        <f t="shared" si="7"/>
        <v>0.12851174941420868</v>
      </c>
    </row>
    <row r="25" spans="1:21" s="13" customFormat="1" ht="51" customHeight="1">
      <c r="A25" s="15"/>
      <c r="B25" s="153" t="s">
        <v>46</v>
      </c>
      <c r="C25" s="155" t="s">
        <v>47</v>
      </c>
      <c r="D25" s="158" t="s">
        <v>48</v>
      </c>
      <c r="E25" s="161">
        <v>2.1000000000000001E-2</v>
      </c>
      <c r="F25" s="161">
        <v>1.0999999999999999E-2</v>
      </c>
      <c r="G25" s="161">
        <f>IFERROR(SUM(J25:U25)/SUM(J26:U26),"-")</f>
        <v>1.2779346578374763E-2</v>
      </c>
      <c r="H25" s="158"/>
      <c r="I25" s="21" t="s">
        <v>49</v>
      </c>
      <c r="J25" s="79">
        <v>372053.3</v>
      </c>
      <c r="K25" s="46">
        <v>219774.07999999999</v>
      </c>
      <c r="L25" s="46">
        <v>291429.39</v>
      </c>
      <c r="M25" s="46">
        <v>294469.78999999998</v>
      </c>
      <c r="N25" s="79">
        <v>503812.76</v>
      </c>
      <c r="O25" s="40">
        <v>221666.21</v>
      </c>
      <c r="P25" s="40">
        <v>204468.6</v>
      </c>
      <c r="Q25" s="40">
        <v>585540.44999999995</v>
      </c>
      <c r="R25" s="42">
        <v>266836.71000000002</v>
      </c>
      <c r="S25" s="40">
        <v>2096675.92</v>
      </c>
      <c r="T25" s="46">
        <v>285770.74</v>
      </c>
      <c r="U25" s="63">
        <v>359801.73</v>
      </c>
    </row>
    <row r="26" spans="1:21" s="13" customFormat="1" ht="23.45" customHeight="1">
      <c r="A26" s="15"/>
      <c r="B26" s="154"/>
      <c r="C26" s="156"/>
      <c r="D26" s="159"/>
      <c r="E26" s="162"/>
      <c r="F26" s="162"/>
      <c r="G26" s="162"/>
      <c r="H26" s="159"/>
      <c r="I26" s="21" t="s">
        <v>50</v>
      </c>
      <c r="J26" s="24">
        <f t="shared" ref="J26:U26" si="8">IF(J10=0,"-",J10)</f>
        <v>33723212.340000004</v>
      </c>
      <c r="K26" s="24">
        <f t="shared" si="8"/>
        <v>33805027.520000003</v>
      </c>
      <c r="L26" s="24">
        <f t="shared" si="8"/>
        <v>35287454.549999997</v>
      </c>
      <c r="M26" s="24">
        <f>IF(M10=0,"-",M10)</f>
        <v>34215679.399999999</v>
      </c>
      <c r="N26" s="24">
        <f t="shared" si="8"/>
        <v>36143610.439999998</v>
      </c>
      <c r="O26" s="24">
        <f t="shared" si="8"/>
        <v>37771758.979999997</v>
      </c>
      <c r="P26" s="24">
        <f t="shared" si="8"/>
        <v>36373357.539999999</v>
      </c>
      <c r="Q26" s="24">
        <f t="shared" si="8"/>
        <v>36858729.990000002</v>
      </c>
      <c r="R26" s="24">
        <f t="shared" si="8"/>
        <v>35590476.420000002</v>
      </c>
      <c r="S26" s="24">
        <f t="shared" si="8"/>
        <v>36547955.310000002</v>
      </c>
      <c r="T26" s="24">
        <f t="shared" si="8"/>
        <v>35608787.079999998</v>
      </c>
      <c r="U26" s="25">
        <f t="shared" si="8"/>
        <v>54286097.899999999</v>
      </c>
    </row>
    <row r="27" spans="1:21" s="13" customFormat="1">
      <c r="A27" s="15"/>
      <c r="B27" s="154"/>
      <c r="C27" s="157"/>
      <c r="D27" s="160"/>
      <c r="E27" s="163"/>
      <c r="F27" s="163"/>
      <c r="G27" s="163"/>
      <c r="H27" s="160"/>
      <c r="I27" s="22" t="s">
        <v>28</v>
      </c>
      <c r="J27" s="61">
        <f>IFERROR(J25/J26,"-")</f>
        <v>1.103255811602199E-2</v>
      </c>
      <c r="K27" s="61">
        <f t="shared" ref="K27:U27" si="9">IFERROR(K25/K26,"-")</f>
        <v>6.5012247030408563E-3</v>
      </c>
      <c r="L27" s="61">
        <f t="shared" si="9"/>
        <v>8.25872519614765E-3</v>
      </c>
      <c r="M27" s="61">
        <f t="shared" si="9"/>
        <v>8.6062821245630437E-3</v>
      </c>
      <c r="N27" s="61">
        <f t="shared" si="9"/>
        <v>1.3939192954626147E-2</v>
      </c>
      <c r="O27" s="61">
        <f t="shared" si="9"/>
        <v>5.8685699577128887E-3</v>
      </c>
      <c r="P27" s="61">
        <f t="shared" si="9"/>
        <v>5.6213837222792717E-3</v>
      </c>
      <c r="Q27" s="61">
        <f t="shared" si="9"/>
        <v>1.5886072313366757E-2</v>
      </c>
      <c r="R27" s="61">
        <f t="shared" si="9"/>
        <v>7.4974188839476066E-3</v>
      </c>
      <c r="S27" s="61">
        <f t="shared" si="9"/>
        <v>5.7367803539650319E-2</v>
      </c>
      <c r="T27" s="61">
        <f t="shared" si="9"/>
        <v>8.0252871112396224E-3</v>
      </c>
      <c r="U27" s="62">
        <f t="shared" si="9"/>
        <v>6.6278797688275179E-3</v>
      </c>
    </row>
    <row r="28" spans="1:21" s="13" customFormat="1" ht="3.6" customHeight="1">
      <c r="B28" s="14"/>
    </row>
    <row r="29" spans="1:21" ht="38.1" customHeight="1">
      <c r="A29" s="8"/>
      <c r="B29" s="141" t="s">
        <v>51</v>
      </c>
      <c r="C29" s="144" t="s">
        <v>52</v>
      </c>
      <c r="D29" s="147" t="s">
        <v>53</v>
      </c>
      <c r="E29" s="201">
        <v>0.66600000000000004</v>
      </c>
      <c r="F29" s="201">
        <v>1.597</v>
      </c>
      <c r="G29" s="201">
        <f>IFERROR(IFERROR(((SUM(J29:U29)/100)+SUM(J30:U30))/INDEX(J31:U31,1,MATCH("-",J31:U31,0)-1),((SUM(J29:U29)/100)+SUM(J30:U30))/U31),"-")</f>
        <v>1.5805125060786098</v>
      </c>
      <c r="H29" s="147"/>
      <c r="I29" s="26" t="s">
        <v>55</v>
      </c>
      <c r="J29" s="66">
        <v>16996</v>
      </c>
      <c r="K29" s="66">
        <v>23025</v>
      </c>
      <c r="L29" s="66">
        <v>23266</v>
      </c>
      <c r="M29" s="66">
        <v>20295</v>
      </c>
      <c r="N29" s="66">
        <v>15997</v>
      </c>
      <c r="O29" s="66">
        <v>12359</v>
      </c>
      <c r="P29" s="66">
        <v>10066</v>
      </c>
      <c r="Q29" s="66">
        <v>10385</v>
      </c>
      <c r="R29" s="66">
        <v>10698</v>
      </c>
      <c r="S29" s="80">
        <v>13702</v>
      </c>
      <c r="T29" s="80">
        <v>14373</v>
      </c>
      <c r="U29" s="80">
        <v>12555</v>
      </c>
    </row>
    <row r="30" spans="1:21" ht="38.1" customHeight="1">
      <c r="A30" s="8"/>
      <c r="B30" s="142"/>
      <c r="C30" s="145"/>
      <c r="D30" s="148"/>
      <c r="E30" s="202"/>
      <c r="F30" s="202"/>
      <c r="G30" s="202"/>
      <c r="H30" s="148"/>
      <c r="I30" s="26" t="s">
        <v>56</v>
      </c>
      <c r="J30" s="66">
        <v>87.22</v>
      </c>
      <c r="K30" s="66">
        <v>93.59</v>
      </c>
      <c r="L30" s="66">
        <v>92.61</v>
      </c>
      <c r="M30" s="66">
        <v>80.36</v>
      </c>
      <c r="N30" s="66">
        <v>86.73</v>
      </c>
      <c r="O30" s="66">
        <v>116.13</v>
      </c>
      <c r="P30" s="66">
        <v>103.88</v>
      </c>
      <c r="Q30" s="66">
        <v>88.69</v>
      </c>
      <c r="R30" s="66">
        <v>100.94</v>
      </c>
      <c r="S30" s="66">
        <v>94.57</v>
      </c>
      <c r="T30" s="66">
        <v>94.08</v>
      </c>
      <c r="U30" s="66">
        <v>114.17</v>
      </c>
    </row>
    <row r="31" spans="1:21" ht="36.950000000000003" customHeight="1">
      <c r="A31" s="8"/>
      <c r="B31" s="142"/>
      <c r="C31" s="145"/>
      <c r="D31" s="148"/>
      <c r="E31" s="202"/>
      <c r="F31" s="202"/>
      <c r="G31" s="202"/>
      <c r="H31" s="148"/>
      <c r="I31" s="26" t="s">
        <v>57</v>
      </c>
      <c r="J31" s="66">
        <v>1891.88</v>
      </c>
      <c r="K31" s="66">
        <v>1891.88</v>
      </c>
      <c r="L31" s="66">
        <v>1891.88</v>
      </c>
      <c r="M31" s="66">
        <v>1891.88</v>
      </c>
      <c r="N31" s="66">
        <v>1891.88</v>
      </c>
      <c r="O31" s="66">
        <v>1891.88</v>
      </c>
      <c r="P31" s="66">
        <v>1891.88</v>
      </c>
      <c r="Q31" s="66">
        <v>1891.88</v>
      </c>
      <c r="R31" s="66">
        <v>1891.88</v>
      </c>
      <c r="S31" s="66">
        <v>1891.88</v>
      </c>
      <c r="T31" s="66">
        <v>1891.88</v>
      </c>
      <c r="U31" s="66">
        <v>1891.88</v>
      </c>
    </row>
    <row r="32" spans="1:21">
      <c r="A32" s="8"/>
      <c r="B32" s="194"/>
      <c r="C32" s="146"/>
      <c r="D32" s="149"/>
      <c r="E32" s="203"/>
      <c r="F32" s="203"/>
      <c r="G32" s="203"/>
      <c r="H32" s="149"/>
      <c r="I32" s="27" t="s">
        <v>70</v>
      </c>
      <c r="J32" s="81">
        <f>IFERROR(((J29/100)+J30)/J31,"-")</f>
        <v>0.13593885447279955</v>
      </c>
      <c r="K32" s="81">
        <f t="shared" ref="K32:U32" si="10">IFERROR(((K29/100)+K30)/K31,"-")</f>
        <v>0.17117364737721208</v>
      </c>
      <c r="L32" s="81">
        <f t="shared" si="10"/>
        <v>0.17192950927120113</v>
      </c>
      <c r="M32" s="81">
        <f t="shared" si="10"/>
        <v>0.1497505127175085</v>
      </c>
      <c r="N32" s="81">
        <f t="shared" si="10"/>
        <v>0.13039939108188678</v>
      </c>
      <c r="O32" s="81">
        <f t="shared" si="10"/>
        <v>0.12670993931961858</v>
      </c>
      <c r="P32" s="81">
        <f t="shared" si="10"/>
        <v>0.10811467957798591</v>
      </c>
      <c r="Q32" s="81">
        <f t="shared" si="10"/>
        <v>0.1017717825654904</v>
      </c>
      <c r="R32" s="81">
        <f t="shared" si="10"/>
        <v>0.1099012622365055</v>
      </c>
      <c r="S32" s="81">
        <f t="shared" si="10"/>
        <v>0.12241262659365287</v>
      </c>
      <c r="T32" s="81">
        <f t="shared" si="10"/>
        <v>0.1257003615451297</v>
      </c>
      <c r="U32" s="82">
        <f t="shared" si="10"/>
        <v>0.12670993931961858</v>
      </c>
    </row>
    <row r="33" spans="1:21" ht="38.1" customHeight="1">
      <c r="A33" s="8"/>
      <c r="B33" s="141" t="s">
        <v>58</v>
      </c>
      <c r="C33" s="144" t="s">
        <v>59</v>
      </c>
      <c r="D33" s="147" t="s">
        <v>60</v>
      </c>
      <c r="E33" s="117">
        <v>0.77600000000000002</v>
      </c>
      <c r="F33" s="117">
        <v>0.94599999999999995</v>
      </c>
      <c r="G33" s="198">
        <f>IFERROR(SUM(J33:U33)/SUM(J34:U34),"-")</f>
        <v>1</v>
      </c>
      <c r="H33" s="195"/>
      <c r="I33" s="26" t="s">
        <v>61</v>
      </c>
      <c r="J33" s="66">
        <v>11</v>
      </c>
      <c r="K33" s="66">
        <v>1</v>
      </c>
      <c r="L33" s="66">
        <v>5</v>
      </c>
      <c r="M33" s="66">
        <v>2</v>
      </c>
      <c r="N33" s="66">
        <v>3</v>
      </c>
      <c r="O33" s="66">
        <v>1</v>
      </c>
      <c r="P33" s="66">
        <v>0</v>
      </c>
      <c r="Q33" s="66">
        <v>2</v>
      </c>
      <c r="R33" s="66">
        <v>4</v>
      </c>
      <c r="S33" s="66">
        <v>3</v>
      </c>
      <c r="T33" s="66">
        <v>0</v>
      </c>
      <c r="U33" s="76">
        <v>0</v>
      </c>
    </row>
    <row r="34" spans="1:21" ht="36.950000000000003" customHeight="1">
      <c r="A34" s="8"/>
      <c r="B34" s="142"/>
      <c r="C34" s="145"/>
      <c r="D34" s="148"/>
      <c r="E34" s="118"/>
      <c r="F34" s="118"/>
      <c r="G34" s="199"/>
      <c r="H34" s="196"/>
      <c r="I34" s="26" t="s">
        <v>62</v>
      </c>
      <c r="J34" s="66">
        <v>11</v>
      </c>
      <c r="K34" s="66">
        <v>1</v>
      </c>
      <c r="L34" s="66">
        <v>5</v>
      </c>
      <c r="M34" s="66">
        <v>2</v>
      </c>
      <c r="N34" s="66">
        <v>3</v>
      </c>
      <c r="O34" s="66">
        <v>1</v>
      </c>
      <c r="P34" s="66">
        <v>0</v>
      </c>
      <c r="Q34" s="66">
        <v>2</v>
      </c>
      <c r="R34" s="66">
        <v>4</v>
      </c>
      <c r="S34" s="66">
        <v>3</v>
      </c>
      <c r="T34" s="66">
        <v>0</v>
      </c>
      <c r="U34" s="76">
        <v>0</v>
      </c>
    </row>
    <row r="35" spans="1:21">
      <c r="A35" s="8"/>
      <c r="B35" s="143"/>
      <c r="C35" s="146"/>
      <c r="D35" s="149"/>
      <c r="E35" s="119"/>
      <c r="F35" s="119"/>
      <c r="G35" s="200"/>
      <c r="H35" s="197"/>
      <c r="I35" s="27" t="s">
        <v>28</v>
      </c>
      <c r="J35" s="67">
        <f t="shared" ref="J35:U35" si="11">IFERROR(J33/J34,"-")</f>
        <v>1</v>
      </c>
      <c r="K35" s="67">
        <f t="shared" si="11"/>
        <v>1</v>
      </c>
      <c r="L35" s="67">
        <f t="shared" si="11"/>
        <v>1</v>
      </c>
      <c r="M35" s="67">
        <f t="shared" si="11"/>
        <v>1</v>
      </c>
      <c r="N35" s="67">
        <f t="shared" si="11"/>
        <v>1</v>
      </c>
      <c r="O35" s="67">
        <f t="shared" si="11"/>
        <v>1</v>
      </c>
      <c r="P35" s="67" t="str">
        <f t="shared" si="11"/>
        <v>-</v>
      </c>
      <c r="Q35" s="67">
        <f t="shared" si="11"/>
        <v>1</v>
      </c>
      <c r="R35" s="67">
        <f t="shared" si="11"/>
        <v>1</v>
      </c>
      <c r="S35" s="67">
        <f t="shared" si="11"/>
        <v>1</v>
      </c>
      <c r="T35" s="67" t="str">
        <f t="shared" si="11"/>
        <v>-</v>
      </c>
      <c r="U35" s="68" t="str">
        <f t="shared" si="11"/>
        <v>-</v>
      </c>
    </row>
    <row r="36" spans="1:21" ht="36.6" hidden="1" customHeight="1">
      <c r="A36" s="8"/>
      <c r="B36" s="129" t="s">
        <v>63</v>
      </c>
      <c r="C36" s="132" t="s">
        <v>64</v>
      </c>
      <c r="D36" s="135" t="s">
        <v>65</v>
      </c>
      <c r="E36" s="135" t="s">
        <v>28</v>
      </c>
      <c r="F36" s="28"/>
      <c r="G36" s="135" t="s">
        <v>66</v>
      </c>
      <c r="H36" s="138" t="s">
        <v>54</v>
      </c>
      <c r="I36" s="29" t="s">
        <v>67</v>
      </c>
      <c r="J36" s="30" t="s">
        <v>54</v>
      </c>
      <c r="K36" s="30" t="s">
        <v>54</v>
      </c>
      <c r="L36" s="30" t="s">
        <v>54</v>
      </c>
      <c r="M36" s="30" t="s">
        <v>54</v>
      </c>
      <c r="N36" s="30" t="s">
        <v>54</v>
      </c>
      <c r="O36" s="30" t="s">
        <v>54</v>
      </c>
      <c r="P36" s="30" t="s">
        <v>54</v>
      </c>
      <c r="Q36" s="30" t="s">
        <v>54</v>
      </c>
      <c r="R36" s="30" t="s">
        <v>54</v>
      </c>
      <c r="S36" s="30" t="s">
        <v>54</v>
      </c>
      <c r="T36" s="30" t="s">
        <v>54</v>
      </c>
      <c r="U36" s="31" t="s">
        <v>54</v>
      </c>
    </row>
    <row r="37" spans="1:21" ht="18.600000000000001" hidden="1" customHeight="1">
      <c r="A37" s="8"/>
      <c r="B37" s="130"/>
      <c r="C37" s="133"/>
      <c r="D37" s="136"/>
      <c r="E37" s="136"/>
      <c r="F37" s="32"/>
      <c r="G37" s="136"/>
      <c r="H37" s="139"/>
      <c r="I37" s="29" t="s">
        <v>68</v>
      </c>
      <c r="J37" s="30" t="s">
        <v>54</v>
      </c>
      <c r="K37" s="30" t="s">
        <v>54</v>
      </c>
      <c r="L37" s="30" t="s">
        <v>54</v>
      </c>
      <c r="M37" s="30" t="s">
        <v>54</v>
      </c>
      <c r="N37" s="30" t="s">
        <v>54</v>
      </c>
      <c r="O37" s="30" t="s">
        <v>54</v>
      </c>
      <c r="P37" s="30" t="s">
        <v>54</v>
      </c>
      <c r="Q37" s="30" t="s">
        <v>54</v>
      </c>
      <c r="R37" s="30" t="s">
        <v>54</v>
      </c>
      <c r="S37" s="30" t="s">
        <v>54</v>
      </c>
      <c r="T37" s="30" t="s">
        <v>54</v>
      </c>
      <c r="U37" s="31" t="s">
        <v>54</v>
      </c>
    </row>
    <row r="38" spans="1:21" ht="14.45" hidden="1" customHeight="1">
      <c r="A38" s="8"/>
      <c r="B38" s="131"/>
      <c r="C38" s="134"/>
      <c r="D38" s="137"/>
      <c r="E38" s="137"/>
      <c r="F38" s="33"/>
      <c r="G38" s="137"/>
      <c r="H38" s="140"/>
      <c r="I38" s="34" t="s">
        <v>28</v>
      </c>
      <c r="J38" s="35" t="s">
        <v>54</v>
      </c>
      <c r="K38" s="35" t="s">
        <v>54</v>
      </c>
      <c r="L38" s="35" t="s">
        <v>54</v>
      </c>
      <c r="M38" s="35" t="s">
        <v>54</v>
      </c>
      <c r="N38" s="35" t="s">
        <v>54</v>
      </c>
      <c r="O38" s="35" t="s">
        <v>54</v>
      </c>
      <c r="P38" s="35" t="s">
        <v>54</v>
      </c>
      <c r="Q38" s="35" t="s">
        <v>54</v>
      </c>
      <c r="R38" s="35" t="s">
        <v>54</v>
      </c>
      <c r="S38" s="35" t="s">
        <v>54</v>
      </c>
      <c r="T38" s="35" t="s">
        <v>54</v>
      </c>
      <c r="U38" s="36" t="s">
        <v>54</v>
      </c>
    </row>
  </sheetData>
  <sheetProtection algorithmName="SHA-512" hashValue="s3iUZRnJsC0fGFr1ezb5RlP9DsjlofvpOIIqhKm4K0k6ng8IHDE0rzrAhTvfaa6xZotY1YVy0XGR8OghX+UfiA==" saltValue="AxSuzJMfsc+FVO5kEoqUHw==" spinCount="100000" sheet="1" objects="1" scenarios="1"/>
  <mergeCells count="64">
    <mergeCell ref="B2:U3"/>
    <mergeCell ref="B4:U5"/>
    <mergeCell ref="B6:D6"/>
    <mergeCell ref="B9:B11"/>
    <mergeCell ref="C9:C11"/>
    <mergeCell ref="D9:D11"/>
    <mergeCell ref="E9:E11"/>
    <mergeCell ref="F9:F11"/>
    <mergeCell ref="G9:G11"/>
    <mergeCell ref="H9:H11"/>
    <mergeCell ref="H13:H15"/>
    <mergeCell ref="B16:B18"/>
    <mergeCell ref="C16:C18"/>
    <mergeCell ref="D16:D18"/>
    <mergeCell ref="E16:E18"/>
    <mergeCell ref="F16:F18"/>
    <mergeCell ref="G16:G18"/>
    <mergeCell ref="H16:H18"/>
    <mergeCell ref="B13:B15"/>
    <mergeCell ref="C13:C15"/>
    <mergeCell ref="D13:D15"/>
    <mergeCell ref="E13:E15"/>
    <mergeCell ref="F13:F15"/>
    <mergeCell ref="G13:G15"/>
    <mergeCell ref="B19:B24"/>
    <mergeCell ref="C19:C21"/>
    <mergeCell ref="D19:D21"/>
    <mergeCell ref="E19:E21"/>
    <mergeCell ref="F19:F21"/>
    <mergeCell ref="H19:H21"/>
    <mergeCell ref="C22:C24"/>
    <mergeCell ref="D22:D24"/>
    <mergeCell ref="E22:E24"/>
    <mergeCell ref="F22:F24"/>
    <mergeCell ref="G22:G24"/>
    <mergeCell ref="H22:H24"/>
    <mergeCell ref="G19:G21"/>
    <mergeCell ref="H25:H27"/>
    <mergeCell ref="B29:B32"/>
    <mergeCell ref="C29:C32"/>
    <mergeCell ref="D29:D32"/>
    <mergeCell ref="E29:E32"/>
    <mergeCell ref="F29:F32"/>
    <mergeCell ref="G29:G32"/>
    <mergeCell ref="H29:H32"/>
    <mergeCell ref="B25:B27"/>
    <mergeCell ref="C25:C27"/>
    <mergeCell ref="D25:D27"/>
    <mergeCell ref="E25:E27"/>
    <mergeCell ref="F25:F27"/>
    <mergeCell ref="G25:G27"/>
    <mergeCell ref="H33:H35"/>
    <mergeCell ref="B36:B38"/>
    <mergeCell ref="C36:C38"/>
    <mergeCell ref="D36:D38"/>
    <mergeCell ref="E36:E38"/>
    <mergeCell ref="G36:G38"/>
    <mergeCell ref="H36:H38"/>
    <mergeCell ref="B33:B35"/>
    <mergeCell ref="C33:C35"/>
    <mergeCell ref="D33:D35"/>
    <mergeCell ref="E33:E35"/>
    <mergeCell ref="F33:F35"/>
    <mergeCell ref="G33:G35"/>
  </mergeCells>
  <pageMargins left="0.511811024" right="0.511811024" top="0.78740157499999996" bottom="0.78740157499999996" header="0.31496062000000002" footer="0.31496062000000002"/>
  <pageSetup paperSize="9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15231-A718-464A-B624-DD72FA154052}">
  <sheetPr codeName="Planilha3">
    <tabColor theme="0" tint="-0.499984740745262"/>
    <pageSetUpPr fitToPage="1"/>
  </sheetPr>
  <dimension ref="A2:U38"/>
  <sheetViews>
    <sheetView showGridLines="0" zoomScale="70" zoomScaleNormal="70" workbookViewId="0">
      <pane ySplit="7" topLeftCell="H25" activePane="bottomLeft" state="frozen"/>
      <selection pane="bottomLeft" activeCell="J31" sqref="J31"/>
    </sheetView>
  </sheetViews>
  <sheetFormatPr defaultColWidth="8.7109375" defaultRowHeight="14.45"/>
  <cols>
    <col min="1" max="1" width="2.85546875" customWidth="1"/>
    <col min="2" max="2" width="21.42578125" style="37" customWidth="1"/>
    <col min="3" max="3" width="19.5703125" customWidth="1"/>
    <col min="4" max="4" width="18.7109375" customWidth="1"/>
    <col min="5" max="7" width="15.5703125" customWidth="1"/>
    <col min="8" max="8" width="30.7109375" customWidth="1"/>
    <col min="9" max="9" width="21.5703125" customWidth="1"/>
    <col min="10" max="21" width="16.5703125" customWidth="1"/>
  </cols>
  <sheetData>
    <row r="2" spans="1:21" ht="15" customHeight="1">
      <c r="B2" s="171" t="s">
        <v>0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</row>
    <row r="3" spans="1:21" ht="18.75" customHeight="1"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171"/>
    </row>
    <row r="4" spans="1:21" ht="18.75" customHeight="1">
      <c r="B4" s="171" t="s">
        <v>1</v>
      </c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</row>
    <row r="5" spans="1:21" ht="18.75" customHeight="1"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2"/>
      <c r="S5" s="172"/>
      <c r="T5" s="172"/>
      <c r="U5" s="172"/>
    </row>
    <row r="6" spans="1:21" ht="19.5" customHeight="1" thickBot="1">
      <c r="B6" s="191" t="s">
        <v>2</v>
      </c>
      <c r="C6" s="191"/>
      <c r="D6" s="191"/>
      <c r="E6" s="6"/>
      <c r="F6" s="6"/>
      <c r="G6" s="6"/>
      <c r="H6" s="7"/>
      <c r="I6" s="6"/>
      <c r="J6" s="6"/>
      <c r="K6" s="6"/>
      <c r="L6" s="6"/>
      <c r="M6" s="6"/>
      <c r="N6" s="6"/>
    </row>
    <row r="7" spans="1:21" ht="50.1" customHeight="1" thickTop="1" thickBot="1">
      <c r="A7" s="8"/>
      <c r="B7" s="9" t="s">
        <v>3</v>
      </c>
      <c r="C7" s="10" t="s">
        <v>4</v>
      </c>
      <c r="D7" s="10" t="s">
        <v>5</v>
      </c>
      <c r="E7" s="10" t="s">
        <v>71</v>
      </c>
      <c r="F7" s="10" t="s">
        <v>72</v>
      </c>
      <c r="G7" s="10" t="s">
        <v>8</v>
      </c>
      <c r="H7" s="10" t="s">
        <v>9</v>
      </c>
      <c r="I7" s="11" t="s">
        <v>10</v>
      </c>
      <c r="J7" s="12" t="s">
        <v>11</v>
      </c>
      <c r="K7" s="12" t="s">
        <v>12</v>
      </c>
      <c r="L7" s="12" t="s">
        <v>13</v>
      </c>
      <c r="M7" s="12" t="s">
        <v>14</v>
      </c>
      <c r="N7" s="12" t="s">
        <v>15</v>
      </c>
      <c r="O7" s="12" t="s">
        <v>16</v>
      </c>
      <c r="P7" s="12" t="s">
        <v>17</v>
      </c>
      <c r="Q7" s="12" t="s">
        <v>18</v>
      </c>
      <c r="R7" s="12" t="s">
        <v>19</v>
      </c>
      <c r="S7" s="12" t="s">
        <v>20</v>
      </c>
      <c r="T7" s="12" t="s">
        <v>21</v>
      </c>
      <c r="U7" s="47" t="s">
        <v>22</v>
      </c>
    </row>
    <row r="8" spans="1:21" s="13" customFormat="1" ht="5.0999999999999996" customHeight="1" thickTop="1" thickBot="1">
      <c r="B8" s="14"/>
    </row>
    <row r="9" spans="1:21" s="13" customFormat="1" ht="24.6" customHeight="1" thickTop="1">
      <c r="A9" s="15"/>
      <c r="B9" s="176" t="s">
        <v>23</v>
      </c>
      <c r="C9" s="179" t="s">
        <v>24</v>
      </c>
      <c r="D9" s="182" t="s">
        <v>25</v>
      </c>
      <c r="E9" s="185">
        <v>0.9</v>
      </c>
      <c r="F9" s="185">
        <v>0.80800000000000005</v>
      </c>
      <c r="G9" s="173">
        <f>IFERROR(SUM(J9:U9)/SUM(J10:U10),"-")</f>
        <v>0.66231728896967268</v>
      </c>
      <c r="H9" s="168"/>
      <c r="I9" s="16" t="s">
        <v>26</v>
      </c>
      <c r="J9" s="91">
        <v>22570954.43</v>
      </c>
      <c r="K9" s="44">
        <v>31636911.09</v>
      </c>
      <c r="L9" s="44">
        <v>38043440.950000003</v>
      </c>
      <c r="M9" s="44">
        <v>31283647.100000001</v>
      </c>
      <c r="N9" s="91">
        <v>31656023.190000001</v>
      </c>
      <c r="O9" s="38">
        <v>32516104.27</v>
      </c>
      <c r="P9" s="38">
        <v>30495136.25</v>
      </c>
      <c r="Q9" s="38">
        <v>32646646.02</v>
      </c>
      <c r="R9" s="38">
        <v>34557740.159999996</v>
      </c>
      <c r="S9" s="38">
        <v>35852798.909999996</v>
      </c>
      <c r="T9" s="44">
        <v>35814278.759999998</v>
      </c>
      <c r="U9" s="48">
        <v>39520010.82</v>
      </c>
    </row>
    <row r="10" spans="1:21" s="13" customFormat="1" ht="24.6" customHeight="1">
      <c r="A10" s="15"/>
      <c r="B10" s="177"/>
      <c r="C10" s="180"/>
      <c r="D10" s="183"/>
      <c r="E10" s="186"/>
      <c r="F10" s="186"/>
      <c r="G10" s="174"/>
      <c r="H10" s="169"/>
      <c r="I10" s="17" t="s">
        <v>27</v>
      </c>
      <c r="J10" s="41">
        <v>40350934.219999999</v>
      </c>
      <c r="K10" s="45">
        <v>39544141.590000004</v>
      </c>
      <c r="L10" s="45">
        <v>97314287.469999999</v>
      </c>
      <c r="M10" s="45">
        <v>41642721.109999999</v>
      </c>
      <c r="N10" s="45">
        <v>40533607.729999997</v>
      </c>
      <c r="O10" s="39">
        <v>43694130.75</v>
      </c>
      <c r="P10" s="39">
        <v>44315275.560000002</v>
      </c>
      <c r="Q10" s="39">
        <v>47203251.850000001</v>
      </c>
      <c r="R10" s="41">
        <v>45282232.68</v>
      </c>
      <c r="S10" s="39">
        <v>46120820.460000001</v>
      </c>
      <c r="T10" s="45">
        <v>46747800.93</v>
      </c>
      <c r="U10" s="49">
        <v>66047925.899999999</v>
      </c>
    </row>
    <row r="11" spans="1:21" s="13" customFormat="1">
      <c r="A11" s="15"/>
      <c r="B11" s="178"/>
      <c r="C11" s="181"/>
      <c r="D11" s="184"/>
      <c r="E11" s="187"/>
      <c r="F11" s="187"/>
      <c r="G11" s="175"/>
      <c r="H11" s="170"/>
      <c r="I11" s="18" t="s">
        <v>28</v>
      </c>
      <c r="J11" s="19">
        <f>IFERROR(J9/J10,"-")</f>
        <v>0.55936634098579741</v>
      </c>
      <c r="K11" s="19">
        <f t="shared" ref="K11:U11" si="0">IFERROR(K9/K10,"-")</f>
        <v>0.80004040593462777</v>
      </c>
      <c r="L11" s="19">
        <f t="shared" si="0"/>
        <v>0.3909337666550558</v>
      </c>
      <c r="M11" s="19">
        <f t="shared" si="0"/>
        <v>0.75123926261599672</v>
      </c>
      <c r="N11" s="19">
        <f t="shared" si="0"/>
        <v>0.78098212724771943</v>
      </c>
      <c r="O11" s="19">
        <f t="shared" si="0"/>
        <v>0.74417556115359951</v>
      </c>
      <c r="P11" s="19">
        <f t="shared" si="0"/>
        <v>0.68814050831550322</v>
      </c>
      <c r="Q11" s="19">
        <f t="shared" si="0"/>
        <v>0.69161858008729538</v>
      </c>
      <c r="R11" s="19">
        <f t="shared" si="0"/>
        <v>0.76316334497488825</v>
      </c>
      <c r="S11" s="19">
        <f t="shared" si="0"/>
        <v>0.77736689313874352</v>
      </c>
      <c r="T11" s="19">
        <f t="shared" si="0"/>
        <v>0.76611686640892862</v>
      </c>
      <c r="U11" s="20">
        <f t="shared" si="0"/>
        <v>0.598353548298176</v>
      </c>
    </row>
    <row r="12" spans="1:21" s="13" customFormat="1" ht="3.6" customHeight="1">
      <c r="B12" s="14"/>
      <c r="H12" s="83"/>
    </row>
    <row r="13" spans="1:21" s="13" customFormat="1" ht="30.6" customHeight="1">
      <c r="A13" s="15"/>
      <c r="B13" s="153" t="s">
        <v>29</v>
      </c>
      <c r="C13" s="155" t="s">
        <v>30</v>
      </c>
      <c r="D13" s="158" t="s">
        <v>31</v>
      </c>
      <c r="E13" s="161">
        <v>0.17</v>
      </c>
      <c r="F13" s="161">
        <v>0.191</v>
      </c>
      <c r="G13" s="161">
        <f>IFERROR(IFERROR(SUM(J13:U13)/INDEX(J14:U14,1,MATCH("-",J14:U14,0)-1),SUM(J13:U13)/U14),"-")</f>
        <v>0.19464341326689505</v>
      </c>
      <c r="H13" s="150"/>
      <c r="I13" s="21" t="s">
        <v>32</v>
      </c>
      <c r="J13" s="50">
        <v>42</v>
      </c>
      <c r="K13" s="50">
        <v>120</v>
      </c>
      <c r="L13" s="50">
        <v>59</v>
      </c>
      <c r="M13" s="50">
        <v>62</v>
      </c>
      <c r="N13" s="50">
        <v>54</v>
      </c>
      <c r="O13" s="50">
        <v>42</v>
      </c>
      <c r="P13" s="50">
        <v>49</v>
      </c>
      <c r="Q13" s="50">
        <v>43</v>
      </c>
      <c r="R13" s="50">
        <v>43</v>
      </c>
      <c r="S13" s="50">
        <v>33</v>
      </c>
      <c r="T13" s="51">
        <v>41</v>
      </c>
      <c r="U13" s="52">
        <v>37</v>
      </c>
    </row>
    <row r="14" spans="1:21" s="13" customFormat="1" ht="30.6" customHeight="1">
      <c r="A14" s="15"/>
      <c r="B14" s="154"/>
      <c r="C14" s="156"/>
      <c r="D14" s="159"/>
      <c r="E14" s="162"/>
      <c r="F14" s="162"/>
      <c r="G14" s="162"/>
      <c r="H14" s="151"/>
      <c r="I14" s="21" t="s">
        <v>33</v>
      </c>
      <c r="J14" s="50">
        <v>3131</v>
      </c>
      <c r="K14" s="51">
        <v>3154</v>
      </c>
      <c r="L14" s="50">
        <v>3198</v>
      </c>
      <c r="M14" s="50">
        <v>3236</v>
      </c>
      <c r="N14" s="50">
        <v>3254</v>
      </c>
      <c r="O14" s="50">
        <v>3254</v>
      </c>
      <c r="P14" s="50">
        <v>3222</v>
      </c>
      <c r="Q14" s="50">
        <v>3243</v>
      </c>
      <c r="R14" s="50">
        <v>3249</v>
      </c>
      <c r="S14" s="50">
        <v>3259</v>
      </c>
      <c r="T14" s="53">
        <v>3259</v>
      </c>
      <c r="U14" s="54">
        <v>3211</v>
      </c>
    </row>
    <row r="15" spans="1:21" s="13" customFormat="1">
      <c r="A15" s="15"/>
      <c r="B15" s="164"/>
      <c r="C15" s="157"/>
      <c r="D15" s="160"/>
      <c r="E15" s="163"/>
      <c r="F15" s="163"/>
      <c r="G15" s="163"/>
      <c r="H15" s="152"/>
      <c r="I15" s="22" t="s">
        <v>28</v>
      </c>
      <c r="J15" s="55">
        <f>IFERROR(J13/J14,"-")</f>
        <v>1.341424465027148E-2</v>
      </c>
      <c r="K15" s="55">
        <f t="shared" ref="K15:U15" si="1">IFERROR(K13/K14,"-")</f>
        <v>3.8046924540266328E-2</v>
      </c>
      <c r="L15" s="55">
        <f t="shared" si="1"/>
        <v>1.8449030644152594E-2</v>
      </c>
      <c r="M15" s="55">
        <f t="shared" si="1"/>
        <v>1.9159456118665017E-2</v>
      </c>
      <c r="N15" s="55">
        <f t="shared" si="1"/>
        <v>1.6594960049170254E-2</v>
      </c>
      <c r="O15" s="55">
        <f t="shared" si="1"/>
        <v>1.290719114935464E-2</v>
      </c>
      <c r="P15" s="55">
        <f t="shared" si="1"/>
        <v>1.520794537554314E-2</v>
      </c>
      <c r="Q15" s="55">
        <f t="shared" si="1"/>
        <v>1.3259327782917052E-2</v>
      </c>
      <c r="R15" s="55">
        <f t="shared" si="1"/>
        <v>1.3234841489689135E-2</v>
      </c>
      <c r="S15" s="55">
        <f t="shared" si="1"/>
        <v>1.0125805461798098E-2</v>
      </c>
      <c r="T15" s="55">
        <f t="shared" si="1"/>
        <v>1.2580546179809757E-2</v>
      </c>
      <c r="U15" s="56">
        <f t="shared" si="1"/>
        <v>1.1522890065400186E-2</v>
      </c>
    </row>
    <row r="16" spans="1:21" s="13" customFormat="1" ht="51" customHeight="1">
      <c r="A16" s="15"/>
      <c r="B16" s="153" t="s">
        <v>34</v>
      </c>
      <c r="C16" s="155" t="s">
        <v>35</v>
      </c>
      <c r="D16" s="158" t="s">
        <v>36</v>
      </c>
      <c r="E16" s="161">
        <v>0.7</v>
      </c>
      <c r="F16" s="161">
        <v>0.97</v>
      </c>
      <c r="G16" s="161">
        <f>IFERROR(IFERROR(SUM(J16:U16)/INDEX(J17:U17,1,MATCH("-",J17:U17,0)-1),SUM(J16:U16)/U17),"-")</f>
        <v>1.0087200249143569</v>
      </c>
      <c r="H16" s="150"/>
      <c r="I16" s="21" t="s">
        <v>37</v>
      </c>
      <c r="J16" s="57">
        <v>128</v>
      </c>
      <c r="K16" s="58">
        <v>1038</v>
      </c>
      <c r="L16" s="57">
        <v>372</v>
      </c>
      <c r="M16" s="57">
        <v>431</v>
      </c>
      <c r="N16" s="57">
        <v>296</v>
      </c>
      <c r="O16" s="57">
        <v>156</v>
      </c>
      <c r="P16" s="57">
        <v>170</v>
      </c>
      <c r="Q16" s="57">
        <v>164</v>
      </c>
      <c r="R16" s="57">
        <v>159</v>
      </c>
      <c r="S16" s="57">
        <v>199</v>
      </c>
      <c r="T16" s="58">
        <v>80</v>
      </c>
      <c r="U16" s="59">
        <v>46</v>
      </c>
    </row>
    <row r="17" spans="1:21" s="13" customFormat="1" ht="30.95" customHeight="1">
      <c r="A17" s="15"/>
      <c r="B17" s="154"/>
      <c r="C17" s="156"/>
      <c r="D17" s="159"/>
      <c r="E17" s="162"/>
      <c r="F17" s="162"/>
      <c r="G17" s="162"/>
      <c r="H17" s="151"/>
      <c r="I17" s="21" t="s">
        <v>38</v>
      </c>
      <c r="J17" s="60">
        <f>J14</f>
        <v>3131</v>
      </c>
      <c r="K17" s="60">
        <f t="shared" ref="K17:U17" si="2">K14</f>
        <v>3154</v>
      </c>
      <c r="L17" s="60">
        <f t="shared" si="2"/>
        <v>3198</v>
      </c>
      <c r="M17" s="60">
        <f t="shared" si="2"/>
        <v>3236</v>
      </c>
      <c r="N17" s="60">
        <f t="shared" si="2"/>
        <v>3254</v>
      </c>
      <c r="O17" s="60">
        <f t="shared" si="2"/>
        <v>3254</v>
      </c>
      <c r="P17" s="60">
        <f t="shared" si="2"/>
        <v>3222</v>
      </c>
      <c r="Q17" s="60">
        <f t="shared" si="2"/>
        <v>3243</v>
      </c>
      <c r="R17" s="60">
        <f t="shared" si="2"/>
        <v>3249</v>
      </c>
      <c r="S17" s="60">
        <f t="shared" si="2"/>
        <v>3259</v>
      </c>
      <c r="T17" s="60">
        <f t="shared" si="2"/>
        <v>3259</v>
      </c>
      <c r="U17" s="60">
        <f t="shared" si="2"/>
        <v>3211</v>
      </c>
    </row>
    <row r="18" spans="1:21" s="13" customFormat="1">
      <c r="A18" s="15"/>
      <c r="B18" s="164"/>
      <c r="C18" s="157"/>
      <c r="D18" s="160"/>
      <c r="E18" s="163"/>
      <c r="F18" s="163"/>
      <c r="G18" s="163"/>
      <c r="H18" s="152"/>
      <c r="I18" s="22" t="s">
        <v>28</v>
      </c>
      <c r="J18" s="61">
        <f>IFERROR(J16/J17,"-")</f>
        <v>4.0881507505589269E-2</v>
      </c>
      <c r="K18" s="61">
        <f t="shared" ref="K18:U18" si="3">IFERROR(K16/K17,"-")</f>
        <v>0.32910589727330375</v>
      </c>
      <c r="L18" s="61">
        <f t="shared" si="3"/>
        <v>0.11632270168855535</v>
      </c>
      <c r="M18" s="61">
        <f t="shared" si="3"/>
        <v>0.13318912237330038</v>
      </c>
      <c r="N18" s="61">
        <f t="shared" si="3"/>
        <v>9.0964966195451746E-2</v>
      </c>
      <c r="O18" s="61">
        <f t="shared" si="3"/>
        <v>4.7940995697602948E-2</v>
      </c>
      <c r="P18" s="61">
        <f t="shared" si="3"/>
        <v>5.2762259466170081E-2</v>
      </c>
      <c r="Q18" s="61">
        <f t="shared" si="3"/>
        <v>5.0570459451125503E-2</v>
      </c>
      <c r="R18" s="61">
        <f t="shared" si="3"/>
        <v>4.8938134810710986E-2</v>
      </c>
      <c r="S18" s="61">
        <f t="shared" si="3"/>
        <v>6.1061675360540045E-2</v>
      </c>
      <c r="T18" s="61">
        <f t="shared" si="3"/>
        <v>2.4547407180116599E-2</v>
      </c>
      <c r="U18" s="62">
        <f t="shared" si="3"/>
        <v>1.4325755216443475E-2</v>
      </c>
    </row>
    <row r="19" spans="1:21" s="13" customFormat="1" ht="36" customHeight="1">
      <c r="A19" s="15"/>
      <c r="B19" s="153" t="s">
        <v>39</v>
      </c>
      <c r="C19" s="155" t="s">
        <v>40</v>
      </c>
      <c r="D19" s="158" t="s">
        <v>41</v>
      </c>
      <c r="E19" s="161">
        <v>0.1</v>
      </c>
      <c r="F19" s="161">
        <v>0.193</v>
      </c>
      <c r="G19" s="161">
        <f>IFERROR(SUM(J19:U19)/SUM(J20:U20),"-")</f>
        <v>0.13413104066892781</v>
      </c>
      <c r="H19" s="150"/>
      <c r="I19" s="21" t="s">
        <v>42</v>
      </c>
      <c r="J19" s="42">
        <v>2146756.4500000002</v>
      </c>
      <c r="K19" s="46">
        <v>1693598.82</v>
      </c>
      <c r="L19" s="46">
        <v>1602949.11</v>
      </c>
      <c r="M19" s="46">
        <v>1538094.47</v>
      </c>
      <c r="N19" s="42">
        <v>1936741.54</v>
      </c>
      <c r="O19" s="40">
        <v>2869191.56</v>
      </c>
      <c r="P19" s="40">
        <v>5163519.26</v>
      </c>
      <c r="Q19" s="40">
        <v>18954834.02</v>
      </c>
      <c r="R19" s="42">
        <v>3829937.89</v>
      </c>
      <c r="S19" s="40">
        <v>3639498.3</v>
      </c>
      <c r="T19" s="46">
        <v>12612459.92</v>
      </c>
      <c r="U19" s="63">
        <v>24329700.890000001</v>
      </c>
    </row>
    <row r="20" spans="1:21" s="13" customFormat="1" ht="25.5" customHeight="1">
      <c r="A20" s="15"/>
      <c r="B20" s="154"/>
      <c r="C20" s="156"/>
      <c r="D20" s="159"/>
      <c r="E20" s="162"/>
      <c r="F20" s="162"/>
      <c r="G20" s="162"/>
      <c r="H20" s="151"/>
      <c r="I20" s="23" t="s">
        <v>27</v>
      </c>
      <c r="J20" s="24">
        <f>IF(J10=0,"-",J10)</f>
        <v>40350934.219999999</v>
      </c>
      <c r="K20" s="24">
        <f t="shared" ref="K20:U20" si="4">IF(K10=0,"-",K10)</f>
        <v>39544141.590000004</v>
      </c>
      <c r="L20" s="24">
        <f t="shared" si="4"/>
        <v>97314287.469999999</v>
      </c>
      <c r="M20" s="24">
        <f t="shared" si="4"/>
        <v>41642721.109999999</v>
      </c>
      <c r="N20" s="24">
        <f t="shared" si="4"/>
        <v>40533607.729999997</v>
      </c>
      <c r="O20" s="24">
        <f t="shared" si="4"/>
        <v>43694130.75</v>
      </c>
      <c r="P20" s="24">
        <f t="shared" si="4"/>
        <v>44315275.560000002</v>
      </c>
      <c r="Q20" s="24">
        <f t="shared" si="4"/>
        <v>47203251.850000001</v>
      </c>
      <c r="R20" s="24">
        <f t="shared" si="4"/>
        <v>45282232.68</v>
      </c>
      <c r="S20" s="24">
        <f t="shared" si="4"/>
        <v>46120820.460000001</v>
      </c>
      <c r="T20" s="24">
        <f t="shared" si="4"/>
        <v>46747800.93</v>
      </c>
      <c r="U20" s="25">
        <f t="shared" si="4"/>
        <v>66047925.899999999</v>
      </c>
    </row>
    <row r="21" spans="1:21" s="13" customFormat="1">
      <c r="A21" s="15"/>
      <c r="B21" s="154"/>
      <c r="C21" s="157"/>
      <c r="D21" s="160"/>
      <c r="E21" s="163"/>
      <c r="F21" s="163"/>
      <c r="G21" s="163"/>
      <c r="H21" s="152"/>
      <c r="I21" s="22" t="s">
        <v>28</v>
      </c>
      <c r="J21" s="61">
        <f>IFERROR(J19/J20,"-")</f>
        <v>5.3202149875775546E-2</v>
      </c>
      <c r="K21" s="61">
        <f t="shared" ref="K21:U21" si="5">IFERROR(K19/K20,"-")</f>
        <v>4.2828058769349552E-2</v>
      </c>
      <c r="L21" s="61">
        <f t="shared" si="5"/>
        <v>1.647187840217354E-2</v>
      </c>
      <c r="M21" s="61">
        <f t="shared" si="5"/>
        <v>3.6935493863071427E-2</v>
      </c>
      <c r="N21" s="61">
        <f t="shared" si="5"/>
        <v>4.7781129005365255E-2</v>
      </c>
      <c r="O21" s="61">
        <f t="shared" si="5"/>
        <v>6.5665376808073939E-2</v>
      </c>
      <c r="P21" s="61">
        <f t="shared" si="5"/>
        <v>0.11651781907592858</v>
      </c>
      <c r="Q21" s="61">
        <f t="shared" si="5"/>
        <v>0.40155780114966799</v>
      </c>
      <c r="R21" s="61">
        <f t="shared" si="5"/>
        <v>8.4579263506403587E-2</v>
      </c>
      <c r="S21" s="61">
        <f t="shared" si="5"/>
        <v>7.8912262698285912E-2</v>
      </c>
      <c r="T21" s="61">
        <f t="shared" si="5"/>
        <v>0.26979792993655155</v>
      </c>
      <c r="U21" s="62">
        <f t="shared" si="5"/>
        <v>0.36836434389834488</v>
      </c>
    </row>
    <row r="22" spans="1:21" s="13" customFormat="1" ht="38.450000000000003" customHeight="1">
      <c r="A22" s="15"/>
      <c r="B22" s="154"/>
      <c r="C22" s="155" t="s">
        <v>43</v>
      </c>
      <c r="D22" s="158" t="s">
        <v>44</v>
      </c>
      <c r="E22" s="161">
        <v>0.05</v>
      </c>
      <c r="F22" s="161">
        <v>0.23100000000000001</v>
      </c>
      <c r="G22" s="161">
        <f>IFERROR(SUM(J22:U22)/SUM(J23:U23),"-")</f>
        <v>0.17492515202313796</v>
      </c>
      <c r="H22" s="150"/>
      <c r="I22" s="21" t="s">
        <v>45</v>
      </c>
      <c r="J22" s="42">
        <v>6963640.2300000004</v>
      </c>
      <c r="K22" s="46">
        <v>9353270.6600000001</v>
      </c>
      <c r="L22" s="46">
        <v>9867454.7799999993</v>
      </c>
      <c r="M22" s="79">
        <v>8966258.1600000001</v>
      </c>
      <c r="N22" s="42">
        <v>8882774.3699999992</v>
      </c>
      <c r="O22" s="40">
        <v>10062533.720000001</v>
      </c>
      <c r="P22" s="40">
        <v>8117662.79</v>
      </c>
      <c r="Q22" s="40">
        <v>8339552.9100000001</v>
      </c>
      <c r="R22" s="42">
        <v>8815571.3599999994</v>
      </c>
      <c r="S22" s="40">
        <v>8772949.4499999993</v>
      </c>
      <c r="T22" s="46">
        <v>8139135.2999999998</v>
      </c>
      <c r="U22" s="63">
        <v>8463875.3100000005</v>
      </c>
    </row>
    <row r="23" spans="1:21" s="13" customFormat="1" ht="23.45" customHeight="1">
      <c r="A23" s="15"/>
      <c r="B23" s="154"/>
      <c r="C23" s="156"/>
      <c r="D23" s="159"/>
      <c r="E23" s="162"/>
      <c r="F23" s="162"/>
      <c r="G23" s="162"/>
      <c r="H23" s="151"/>
      <c r="I23" s="23" t="s">
        <v>27</v>
      </c>
      <c r="J23" s="24">
        <f>IF(J10=0,"-",J10)</f>
        <v>40350934.219999999</v>
      </c>
      <c r="K23" s="24">
        <f t="shared" ref="K23:U23" si="6">IF(K10=0,"-",K10)</f>
        <v>39544141.590000004</v>
      </c>
      <c r="L23" s="24">
        <f t="shared" si="6"/>
        <v>97314287.469999999</v>
      </c>
      <c r="M23" s="24">
        <f t="shared" si="6"/>
        <v>41642721.109999999</v>
      </c>
      <c r="N23" s="24">
        <f t="shared" si="6"/>
        <v>40533607.729999997</v>
      </c>
      <c r="O23" s="24">
        <f t="shared" si="6"/>
        <v>43694130.75</v>
      </c>
      <c r="P23" s="24">
        <f t="shared" si="6"/>
        <v>44315275.560000002</v>
      </c>
      <c r="Q23" s="24">
        <f t="shared" si="6"/>
        <v>47203251.850000001</v>
      </c>
      <c r="R23" s="24">
        <f t="shared" si="6"/>
        <v>45282232.68</v>
      </c>
      <c r="S23" s="24">
        <f t="shared" si="6"/>
        <v>46120820.460000001</v>
      </c>
      <c r="T23" s="24">
        <f t="shared" si="6"/>
        <v>46747800.93</v>
      </c>
      <c r="U23" s="25">
        <f t="shared" si="6"/>
        <v>66047925.899999999</v>
      </c>
    </row>
    <row r="24" spans="1:21" s="13" customFormat="1">
      <c r="A24" s="15"/>
      <c r="B24" s="164"/>
      <c r="C24" s="157"/>
      <c r="D24" s="160"/>
      <c r="E24" s="163"/>
      <c r="F24" s="163"/>
      <c r="G24" s="163"/>
      <c r="H24" s="152"/>
      <c r="I24" s="22" t="s">
        <v>28</v>
      </c>
      <c r="J24" s="61">
        <f>IFERROR(J22/J23,"-")</f>
        <v>0.17257692701817204</v>
      </c>
      <c r="K24" s="61">
        <f t="shared" ref="K24:U24" si="7">IFERROR(K22/K23,"-")</f>
        <v>0.23652734093905006</v>
      </c>
      <c r="L24" s="61">
        <f t="shared" si="7"/>
        <v>0.10139780125340725</v>
      </c>
      <c r="M24" s="61">
        <f t="shared" si="7"/>
        <v>0.21531393532894902</v>
      </c>
      <c r="N24" s="61">
        <f t="shared" si="7"/>
        <v>0.21914591045458859</v>
      </c>
      <c r="O24" s="61">
        <f t="shared" si="7"/>
        <v>0.23029485991090465</v>
      </c>
      <c r="P24" s="61">
        <f t="shared" si="7"/>
        <v>0.18317978817505517</v>
      </c>
      <c r="Q24" s="61">
        <f t="shared" si="7"/>
        <v>0.17667327108100497</v>
      </c>
      <c r="R24" s="61">
        <f t="shared" si="7"/>
        <v>0.19468058084277304</v>
      </c>
      <c r="S24" s="61">
        <f t="shared" si="7"/>
        <v>0.19021668223809388</v>
      </c>
      <c r="T24" s="61">
        <f t="shared" si="7"/>
        <v>0.17410734062523098</v>
      </c>
      <c r="U24" s="62">
        <f t="shared" si="7"/>
        <v>0.1281474807068847</v>
      </c>
    </row>
    <row r="25" spans="1:21" s="13" customFormat="1" ht="51" customHeight="1">
      <c r="A25" s="15"/>
      <c r="B25" s="153" t="s">
        <v>46</v>
      </c>
      <c r="C25" s="155" t="s">
        <v>47</v>
      </c>
      <c r="D25" s="158" t="s">
        <v>48</v>
      </c>
      <c r="E25" s="161">
        <v>0.02</v>
      </c>
      <c r="F25" s="161">
        <v>8.9999999999999993E-3</v>
      </c>
      <c r="G25" s="161">
        <f>IFERROR(SUM(J25:U25)/SUM(J26:U26),"-")</f>
        <v>9.3196077236878186E-3</v>
      </c>
      <c r="H25" s="150"/>
      <c r="I25" s="21" t="s">
        <v>49</v>
      </c>
      <c r="J25" s="42">
        <v>243173.56</v>
      </c>
      <c r="K25" s="46">
        <v>258098.26</v>
      </c>
      <c r="L25" s="46">
        <v>287497.15000000002</v>
      </c>
      <c r="M25" s="46">
        <v>518456.56</v>
      </c>
      <c r="N25" s="42">
        <v>256310.04</v>
      </c>
      <c r="O25" s="40">
        <v>271918.49</v>
      </c>
      <c r="P25" s="40">
        <v>306104.03999999998</v>
      </c>
      <c r="Q25" s="40">
        <v>282667.07</v>
      </c>
      <c r="R25" s="42">
        <v>1968605.15</v>
      </c>
      <c r="S25" s="40">
        <v>347598.52</v>
      </c>
      <c r="T25" s="46">
        <v>474052.44</v>
      </c>
      <c r="U25" s="63">
        <v>366073.08</v>
      </c>
    </row>
    <row r="26" spans="1:21" s="13" customFormat="1" ht="23.45" customHeight="1">
      <c r="A26" s="15"/>
      <c r="B26" s="154"/>
      <c r="C26" s="156"/>
      <c r="D26" s="159"/>
      <c r="E26" s="162"/>
      <c r="F26" s="162"/>
      <c r="G26" s="162"/>
      <c r="H26" s="151"/>
      <c r="I26" s="21" t="s">
        <v>50</v>
      </c>
      <c r="J26" s="24">
        <f t="shared" ref="J26:U26" si="8">IF(J10=0,"-",J10)</f>
        <v>40350934.219999999</v>
      </c>
      <c r="K26" s="24">
        <f t="shared" si="8"/>
        <v>39544141.590000004</v>
      </c>
      <c r="L26" s="24">
        <f t="shared" si="8"/>
        <v>97314287.469999999</v>
      </c>
      <c r="M26" s="24">
        <f>IF(M10=0,"-",M10)</f>
        <v>41642721.109999999</v>
      </c>
      <c r="N26" s="24">
        <f t="shared" si="8"/>
        <v>40533607.729999997</v>
      </c>
      <c r="O26" s="24">
        <f t="shared" si="8"/>
        <v>43694130.75</v>
      </c>
      <c r="P26" s="24">
        <f t="shared" si="8"/>
        <v>44315275.560000002</v>
      </c>
      <c r="Q26" s="24">
        <f t="shared" si="8"/>
        <v>47203251.850000001</v>
      </c>
      <c r="R26" s="24">
        <f t="shared" si="8"/>
        <v>45282232.68</v>
      </c>
      <c r="S26" s="24">
        <v>46120820.460000001</v>
      </c>
      <c r="T26" s="24">
        <f t="shared" si="8"/>
        <v>46747800.93</v>
      </c>
      <c r="U26" s="25">
        <f t="shared" si="8"/>
        <v>66047925.899999999</v>
      </c>
    </row>
    <row r="27" spans="1:21" s="13" customFormat="1">
      <c r="A27" s="15"/>
      <c r="B27" s="154"/>
      <c r="C27" s="157"/>
      <c r="D27" s="160"/>
      <c r="E27" s="163"/>
      <c r="F27" s="163"/>
      <c r="G27" s="163"/>
      <c r="H27" s="152"/>
      <c r="I27" s="22" t="s">
        <v>28</v>
      </c>
      <c r="J27" s="61">
        <f>IFERROR(J25/J26,"-")</f>
        <v>6.0264666655343675E-3</v>
      </c>
      <c r="K27" s="61">
        <f t="shared" ref="K27:U27" si="9">IFERROR(K25/K26,"-")</f>
        <v>6.5268393653857533E-3</v>
      </c>
      <c r="L27" s="61">
        <f t="shared" si="9"/>
        <v>2.9543159331935662E-3</v>
      </c>
      <c r="M27" s="61">
        <f t="shared" si="9"/>
        <v>1.2450112436948768E-2</v>
      </c>
      <c r="N27" s="61">
        <f t="shared" si="9"/>
        <v>6.3233956796374226E-3</v>
      </c>
      <c r="O27" s="61">
        <f t="shared" si="9"/>
        <v>6.2232269033066874E-3</v>
      </c>
      <c r="P27" s="61">
        <f t="shared" si="9"/>
        <v>6.9074159222039591E-3</v>
      </c>
      <c r="Q27" s="61">
        <f t="shared" si="9"/>
        <v>5.9882965457177502E-3</v>
      </c>
      <c r="R27" s="61">
        <f t="shared" si="9"/>
        <v>4.347411851159632E-2</v>
      </c>
      <c r="S27" s="61">
        <f t="shared" si="9"/>
        <v>7.5366941986963953E-3</v>
      </c>
      <c r="T27" s="61">
        <f t="shared" si="9"/>
        <v>1.0140636149063879E-2</v>
      </c>
      <c r="U27" s="62">
        <f t="shared" si="9"/>
        <v>5.5425371048631218E-3</v>
      </c>
    </row>
    <row r="28" spans="1:21" s="13" customFormat="1" ht="3.6" customHeight="1">
      <c r="B28" s="14"/>
      <c r="H28" s="83"/>
    </row>
    <row r="29" spans="1:21" ht="38.1" customHeight="1">
      <c r="A29" s="8"/>
      <c r="B29" s="141" t="s">
        <v>51</v>
      </c>
      <c r="C29" s="144" t="s">
        <v>52</v>
      </c>
      <c r="D29" s="147" t="s">
        <v>53</v>
      </c>
      <c r="E29" s="201" t="s">
        <v>54</v>
      </c>
      <c r="F29" s="201" t="s">
        <v>54</v>
      </c>
      <c r="G29" s="201">
        <f>IFERROR(IFERROR(((SUM(J29:U29)/100)+SUM(J30:U30))/INDEX(J31:U31,1,MATCH("-",J31:U31,0)-1),((SUM(J29:U29)/100)+SUM(J30:U30))/U31),"-")</f>
        <v>1.530393048184874</v>
      </c>
      <c r="H29" s="123"/>
      <c r="I29" s="26" t="s">
        <v>55</v>
      </c>
      <c r="J29" s="80">
        <v>17837</v>
      </c>
      <c r="K29" s="80">
        <v>20498</v>
      </c>
      <c r="L29" s="80">
        <v>20134</v>
      </c>
      <c r="M29" s="80">
        <v>21538</v>
      </c>
      <c r="N29" s="80">
        <v>20415</v>
      </c>
      <c r="O29" s="80">
        <v>10255</v>
      </c>
      <c r="P29" s="80">
        <v>15030</v>
      </c>
      <c r="Q29" s="80">
        <v>8096</v>
      </c>
      <c r="R29" s="80">
        <v>10261</v>
      </c>
      <c r="S29" s="80">
        <v>11816</v>
      </c>
      <c r="T29" s="80">
        <v>14007</v>
      </c>
      <c r="U29" s="93">
        <v>14164</v>
      </c>
    </row>
    <row r="30" spans="1:21" ht="38.1" customHeight="1">
      <c r="A30" s="8"/>
      <c r="B30" s="142"/>
      <c r="C30" s="145"/>
      <c r="D30" s="148"/>
      <c r="E30" s="202"/>
      <c r="F30" s="202"/>
      <c r="G30" s="202"/>
      <c r="H30" s="124"/>
      <c r="I30" s="26" t="s">
        <v>56</v>
      </c>
      <c r="J30" s="66">
        <v>98.98</v>
      </c>
      <c r="K30" s="66">
        <v>72.52</v>
      </c>
      <c r="L30" s="66">
        <v>85.75</v>
      </c>
      <c r="M30" s="66">
        <v>96.04</v>
      </c>
      <c r="N30" s="66">
        <v>62.72</v>
      </c>
      <c r="O30" s="66">
        <v>41.65</v>
      </c>
      <c r="P30" s="66">
        <v>37</v>
      </c>
      <c r="Q30" s="66">
        <v>102</v>
      </c>
      <c r="R30" s="66">
        <v>120</v>
      </c>
      <c r="S30" s="66">
        <v>115.15</v>
      </c>
      <c r="T30" s="66">
        <v>129</v>
      </c>
      <c r="U30" s="76">
        <v>94</v>
      </c>
    </row>
    <row r="31" spans="1:21" ht="36.950000000000003" customHeight="1">
      <c r="A31" s="8"/>
      <c r="B31" s="142"/>
      <c r="C31" s="145"/>
      <c r="D31" s="148"/>
      <c r="E31" s="202"/>
      <c r="F31" s="202"/>
      <c r="G31" s="202"/>
      <c r="H31" s="124"/>
      <c r="I31" s="26" t="s">
        <v>57</v>
      </c>
      <c r="J31" s="66">
        <v>1891.88</v>
      </c>
      <c r="K31" s="66">
        <v>1891.88</v>
      </c>
      <c r="L31" s="66">
        <v>1891.88</v>
      </c>
      <c r="M31" s="66">
        <v>1891.88</v>
      </c>
      <c r="N31" s="66">
        <v>1891.88</v>
      </c>
      <c r="O31" s="66">
        <v>1891.88</v>
      </c>
      <c r="P31" s="66">
        <v>1891.88</v>
      </c>
      <c r="Q31" s="66">
        <v>1891.88</v>
      </c>
      <c r="R31" s="66">
        <v>1891.88</v>
      </c>
      <c r="S31" s="66">
        <v>1891.88</v>
      </c>
      <c r="T31" s="66">
        <v>1891.88</v>
      </c>
      <c r="U31" s="76">
        <v>1891.88</v>
      </c>
    </row>
    <row r="32" spans="1:21">
      <c r="A32" s="8"/>
      <c r="B32" s="194"/>
      <c r="C32" s="146"/>
      <c r="D32" s="149"/>
      <c r="E32" s="203"/>
      <c r="F32" s="203"/>
      <c r="G32" s="203"/>
      <c r="H32" s="125"/>
      <c r="I32" s="27" t="s">
        <v>70</v>
      </c>
      <c r="J32" s="81">
        <f>IFERROR(((J29/100)+J30)/J31,"-")</f>
        <v>0.1466002072013024</v>
      </c>
      <c r="K32" s="81">
        <f t="shared" ref="K32:U32" si="10">IFERROR(((K29/100)+K30)/K31,"-")</f>
        <v>0.14667949341395858</v>
      </c>
      <c r="L32" s="81">
        <f t="shared" si="10"/>
        <v>0.15174852527644461</v>
      </c>
      <c r="M32" s="81">
        <f t="shared" si="10"/>
        <v>0.16460874896927924</v>
      </c>
      <c r="N32" s="81">
        <f t="shared" si="10"/>
        <v>0.14106074381038966</v>
      </c>
      <c r="O32" s="81">
        <f t="shared" si="10"/>
        <v>7.6220479100154337E-2</v>
      </c>
      <c r="P32" s="81">
        <f t="shared" si="10"/>
        <v>9.9002050870034039E-2</v>
      </c>
      <c r="Q32" s="81">
        <f t="shared" si="10"/>
        <v>9.6708036450514817E-2</v>
      </c>
      <c r="R32" s="81">
        <f t="shared" si="10"/>
        <v>0.11766602532930207</v>
      </c>
      <c r="S32" s="81">
        <f t="shared" si="10"/>
        <v>0.12332177516544389</v>
      </c>
      <c r="T32" s="81">
        <f t="shared" si="10"/>
        <v>0.14222360826268049</v>
      </c>
      <c r="U32" s="82">
        <f t="shared" si="10"/>
        <v>0.1245533543353701</v>
      </c>
    </row>
    <row r="33" spans="1:21" ht="38.1" customHeight="1">
      <c r="A33" s="8"/>
      <c r="B33" s="141" t="s">
        <v>58</v>
      </c>
      <c r="C33" s="144" t="s">
        <v>59</v>
      </c>
      <c r="D33" s="147" t="s">
        <v>60</v>
      </c>
      <c r="E33" s="117" t="s">
        <v>54</v>
      </c>
      <c r="F33" s="117" t="s">
        <v>54</v>
      </c>
      <c r="G33" s="198">
        <f>IFERROR(SUM(J33:U33)/SUM(J34:U34),"-")</f>
        <v>1</v>
      </c>
      <c r="H33" s="126"/>
      <c r="I33" s="26" t="s">
        <v>61</v>
      </c>
      <c r="J33" s="66">
        <v>9</v>
      </c>
      <c r="K33" s="66">
        <v>7</v>
      </c>
      <c r="L33" s="66">
        <v>3</v>
      </c>
      <c r="M33" s="66">
        <v>5</v>
      </c>
      <c r="N33" s="66">
        <v>3</v>
      </c>
      <c r="O33" s="66">
        <v>0</v>
      </c>
      <c r="P33" s="66">
        <v>0</v>
      </c>
      <c r="Q33" s="66">
        <v>3</v>
      </c>
      <c r="R33" s="66">
        <v>3</v>
      </c>
      <c r="S33" s="66">
        <v>2</v>
      </c>
      <c r="T33" s="66">
        <v>0</v>
      </c>
      <c r="U33" s="76">
        <v>0</v>
      </c>
    </row>
    <row r="34" spans="1:21" ht="36.950000000000003" customHeight="1">
      <c r="A34" s="8"/>
      <c r="B34" s="142"/>
      <c r="C34" s="145"/>
      <c r="D34" s="148"/>
      <c r="E34" s="118"/>
      <c r="F34" s="118"/>
      <c r="G34" s="199"/>
      <c r="H34" s="127"/>
      <c r="I34" s="26" t="s">
        <v>62</v>
      </c>
      <c r="J34" s="66">
        <v>9</v>
      </c>
      <c r="K34" s="66">
        <v>7</v>
      </c>
      <c r="L34" s="66">
        <v>3</v>
      </c>
      <c r="M34" s="66">
        <v>5</v>
      </c>
      <c r="N34" s="66">
        <v>3</v>
      </c>
      <c r="O34" s="66">
        <v>0</v>
      </c>
      <c r="P34" s="66">
        <v>0</v>
      </c>
      <c r="Q34" s="66">
        <v>3</v>
      </c>
      <c r="R34" s="66">
        <v>3</v>
      </c>
      <c r="S34" s="66">
        <v>2</v>
      </c>
      <c r="T34" s="66">
        <v>0</v>
      </c>
      <c r="U34" s="76">
        <v>0</v>
      </c>
    </row>
    <row r="35" spans="1:21">
      <c r="A35" s="8"/>
      <c r="B35" s="143"/>
      <c r="C35" s="146"/>
      <c r="D35" s="149"/>
      <c r="E35" s="119"/>
      <c r="F35" s="119"/>
      <c r="G35" s="200"/>
      <c r="H35" s="128"/>
      <c r="I35" s="27" t="s">
        <v>28</v>
      </c>
      <c r="J35" s="67">
        <f t="shared" ref="J35:U35" si="11">IFERROR(J33/J34,"-")</f>
        <v>1</v>
      </c>
      <c r="K35" s="67">
        <f t="shared" si="11"/>
        <v>1</v>
      </c>
      <c r="L35" s="67">
        <f t="shared" si="11"/>
        <v>1</v>
      </c>
      <c r="M35" s="67">
        <f t="shared" si="11"/>
        <v>1</v>
      </c>
      <c r="N35" s="67">
        <f t="shared" si="11"/>
        <v>1</v>
      </c>
      <c r="O35" s="67" t="str">
        <f t="shared" si="11"/>
        <v>-</v>
      </c>
      <c r="P35" s="67" t="str">
        <f t="shared" si="11"/>
        <v>-</v>
      </c>
      <c r="Q35" s="67">
        <f t="shared" si="11"/>
        <v>1</v>
      </c>
      <c r="R35" s="67">
        <f t="shared" si="11"/>
        <v>1</v>
      </c>
      <c r="S35" s="67">
        <f t="shared" si="11"/>
        <v>1</v>
      </c>
      <c r="T35" s="67" t="str">
        <f t="shared" si="11"/>
        <v>-</v>
      </c>
      <c r="U35" s="68" t="str">
        <f t="shared" si="11"/>
        <v>-</v>
      </c>
    </row>
    <row r="36" spans="1:21" ht="36.6" hidden="1" customHeight="1">
      <c r="A36" s="8"/>
      <c r="B36" s="129" t="s">
        <v>63</v>
      </c>
      <c r="C36" s="132" t="s">
        <v>64</v>
      </c>
      <c r="D36" s="135" t="s">
        <v>65</v>
      </c>
      <c r="E36" s="135" t="s">
        <v>28</v>
      </c>
      <c r="F36" s="28"/>
      <c r="G36" s="135" t="s">
        <v>66</v>
      </c>
      <c r="H36" s="138" t="s">
        <v>54</v>
      </c>
      <c r="I36" s="29" t="s">
        <v>67</v>
      </c>
      <c r="J36" s="30" t="s">
        <v>54</v>
      </c>
      <c r="K36" s="30" t="s">
        <v>54</v>
      </c>
      <c r="L36" s="30" t="s">
        <v>54</v>
      </c>
      <c r="M36" s="30" t="s">
        <v>54</v>
      </c>
      <c r="N36" s="30" t="s">
        <v>54</v>
      </c>
      <c r="O36" s="30" t="s">
        <v>54</v>
      </c>
      <c r="P36" s="30" t="s">
        <v>54</v>
      </c>
      <c r="Q36" s="30" t="s">
        <v>54</v>
      </c>
      <c r="R36" s="30" t="s">
        <v>54</v>
      </c>
      <c r="S36" s="30" t="s">
        <v>54</v>
      </c>
      <c r="T36" s="30" t="s">
        <v>54</v>
      </c>
      <c r="U36" s="31" t="s">
        <v>54</v>
      </c>
    </row>
    <row r="37" spans="1:21" ht="18.600000000000001" hidden="1" customHeight="1">
      <c r="A37" s="8"/>
      <c r="B37" s="130"/>
      <c r="C37" s="133"/>
      <c r="D37" s="136"/>
      <c r="E37" s="136"/>
      <c r="F37" s="32"/>
      <c r="G37" s="136"/>
      <c r="H37" s="139"/>
      <c r="I37" s="29" t="s">
        <v>68</v>
      </c>
      <c r="J37" s="30" t="s">
        <v>54</v>
      </c>
      <c r="K37" s="30" t="s">
        <v>54</v>
      </c>
      <c r="L37" s="30" t="s">
        <v>54</v>
      </c>
      <c r="M37" s="30" t="s">
        <v>54</v>
      </c>
      <c r="N37" s="30" t="s">
        <v>54</v>
      </c>
      <c r="O37" s="30" t="s">
        <v>54</v>
      </c>
      <c r="P37" s="30" t="s">
        <v>54</v>
      </c>
      <c r="Q37" s="30" t="s">
        <v>54</v>
      </c>
      <c r="R37" s="30" t="s">
        <v>54</v>
      </c>
      <c r="S37" s="30" t="s">
        <v>54</v>
      </c>
      <c r="T37" s="30" t="s">
        <v>54</v>
      </c>
      <c r="U37" s="31" t="s">
        <v>54</v>
      </c>
    </row>
    <row r="38" spans="1:21" ht="14.45" hidden="1" customHeight="1">
      <c r="A38" s="8"/>
      <c r="B38" s="131"/>
      <c r="C38" s="134"/>
      <c r="D38" s="137"/>
      <c r="E38" s="137"/>
      <c r="F38" s="33"/>
      <c r="G38" s="137"/>
      <c r="H38" s="140"/>
      <c r="I38" s="34" t="s">
        <v>28</v>
      </c>
      <c r="J38" s="35" t="s">
        <v>54</v>
      </c>
      <c r="K38" s="35" t="s">
        <v>54</v>
      </c>
      <c r="L38" s="35" t="s">
        <v>54</v>
      </c>
      <c r="M38" s="35" t="s">
        <v>54</v>
      </c>
      <c r="N38" s="35" t="s">
        <v>54</v>
      </c>
      <c r="O38" s="35" t="s">
        <v>54</v>
      </c>
      <c r="P38" s="35" t="s">
        <v>54</v>
      </c>
      <c r="Q38" s="35" t="s">
        <v>54</v>
      </c>
      <c r="R38" s="35" t="s">
        <v>54</v>
      </c>
      <c r="S38" s="35" t="s">
        <v>54</v>
      </c>
      <c r="T38" s="35" t="s">
        <v>54</v>
      </c>
      <c r="U38" s="36" t="s">
        <v>54</v>
      </c>
    </row>
  </sheetData>
  <sheetProtection algorithmName="SHA-512" hashValue="iQrGKRhIsap5KttHFkjnsZu7FeDqqI2wAkYcNo2tEVwmWgM8gmStrGs1RYHeSTuxbjghKuYZMPsnjxiY3YHLJg==" saltValue="3cm3UjLDv8oe+kRz2hAQIA==" spinCount="100000" sheet="1" objects="1" scenarios="1"/>
  <protectedRanges>
    <protectedRange sqref="H9:H35" name="Comentários"/>
  </protectedRanges>
  <mergeCells count="64">
    <mergeCell ref="B2:U3"/>
    <mergeCell ref="B4:U5"/>
    <mergeCell ref="B6:D6"/>
    <mergeCell ref="B9:B11"/>
    <mergeCell ref="C9:C11"/>
    <mergeCell ref="D9:D11"/>
    <mergeCell ref="E9:E11"/>
    <mergeCell ref="F9:F11"/>
    <mergeCell ref="G9:G11"/>
    <mergeCell ref="H9:H11"/>
    <mergeCell ref="H13:H15"/>
    <mergeCell ref="B16:B18"/>
    <mergeCell ref="C16:C18"/>
    <mergeCell ref="D16:D18"/>
    <mergeCell ref="E16:E18"/>
    <mergeCell ref="F16:F18"/>
    <mergeCell ref="G16:G18"/>
    <mergeCell ref="H16:H18"/>
    <mergeCell ref="B13:B15"/>
    <mergeCell ref="C13:C15"/>
    <mergeCell ref="D13:D15"/>
    <mergeCell ref="E13:E15"/>
    <mergeCell ref="F13:F15"/>
    <mergeCell ref="G13:G15"/>
    <mergeCell ref="B19:B24"/>
    <mergeCell ref="C19:C21"/>
    <mergeCell ref="D19:D21"/>
    <mergeCell ref="E19:E21"/>
    <mergeCell ref="F19:F21"/>
    <mergeCell ref="H19:H21"/>
    <mergeCell ref="C22:C24"/>
    <mergeCell ref="D22:D24"/>
    <mergeCell ref="E22:E24"/>
    <mergeCell ref="F22:F24"/>
    <mergeCell ref="G22:G24"/>
    <mergeCell ref="H22:H24"/>
    <mergeCell ref="G19:G21"/>
    <mergeCell ref="H25:H27"/>
    <mergeCell ref="B29:B32"/>
    <mergeCell ref="C29:C32"/>
    <mergeCell ref="D29:D32"/>
    <mergeCell ref="E29:E32"/>
    <mergeCell ref="F29:F32"/>
    <mergeCell ref="G29:G32"/>
    <mergeCell ref="H29:H32"/>
    <mergeCell ref="B25:B27"/>
    <mergeCell ref="C25:C27"/>
    <mergeCell ref="D25:D27"/>
    <mergeCell ref="E25:E27"/>
    <mergeCell ref="F25:F27"/>
    <mergeCell ref="G25:G27"/>
    <mergeCell ref="H33:H35"/>
    <mergeCell ref="B36:B38"/>
    <mergeCell ref="C36:C38"/>
    <mergeCell ref="D36:D38"/>
    <mergeCell ref="E36:E38"/>
    <mergeCell ref="G36:G38"/>
    <mergeCell ref="H36:H38"/>
    <mergeCell ref="B33:B35"/>
    <mergeCell ref="C33:C35"/>
    <mergeCell ref="D33:D35"/>
    <mergeCell ref="E33:E35"/>
    <mergeCell ref="F33:F35"/>
    <mergeCell ref="G33:G35"/>
  </mergeCells>
  <pageMargins left="0.511811024" right="0.511811024" top="0.78740157499999996" bottom="0.78740157499999996" header="0.31496062000000002" footer="0.31496062000000002"/>
  <pageSetup paperSize="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ilha4"/>
  <dimension ref="A1:J157"/>
  <sheetViews>
    <sheetView zoomScale="80" zoomScaleNormal="80" workbookViewId="0">
      <selection activeCell="N38" sqref="N38"/>
    </sheetView>
  </sheetViews>
  <sheetFormatPr defaultRowHeight="14.45"/>
  <cols>
    <col min="1" max="1" width="14.7109375" customWidth="1"/>
    <col min="6" max="6" width="20.5703125" customWidth="1"/>
    <col min="10" max="10" width="31.42578125" bestFit="1" customWidth="1"/>
  </cols>
  <sheetData>
    <row r="1" spans="1:10">
      <c r="A1" t="s">
        <v>73</v>
      </c>
      <c r="B1" t="s">
        <v>74</v>
      </c>
      <c r="C1" t="s">
        <v>75</v>
      </c>
      <c r="D1" t="s">
        <v>76</v>
      </c>
      <c r="E1" t="s">
        <v>77</v>
      </c>
      <c r="F1" t="s">
        <v>78</v>
      </c>
      <c r="J1" t="s">
        <v>79</v>
      </c>
    </row>
    <row r="2" spans="1:10">
      <c r="A2" t="str">
        <f>B2&amp;"-"&amp;C2&amp;"-"&amp;D2&amp;"-"&amp;E2</f>
        <v>17-1-2022-1</v>
      </c>
      <c r="B2">
        <f>IFERROR(VLOOKUP($J$2,Aux!A:B,2,FALSE),"-")</f>
        <v>17</v>
      </c>
      <c r="C2" s="1">
        <v>1</v>
      </c>
      <c r="D2">
        <v>2022</v>
      </c>
      <c r="E2">
        <v>1</v>
      </c>
      <c r="F2" s="3">
        <f>'Instrumento de Coleta - 22'!$J$9</f>
        <v>16422174.279999999</v>
      </c>
      <c r="J2" s="2" t="s">
        <v>80</v>
      </c>
    </row>
    <row r="3" spans="1:10">
      <c r="A3" t="str">
        <f t="shared" ref="A3:A13" si="0">B3&amp;"-"&amp;C3&amp;"-"&amp;D3&amp;"-"&amp;E3</f>
        <v>17-1-2022-2</v>
      </c>
      <c r="B3">
        <f>IFERROR(VLOOKUP($J$2,Aux!A:B,2,FALSE),"-")</f>
        <v>17</v>
      </c>
      <c r="C3" s="1">
        <v>1</v>
      </c>
      <c r="D3">
        <v>2022</v>
      </c>
      <c r="E3">
        <v>2</v>
      </c>
      <c r="F3" s="3">
        <f>'Instrumento de Coleta - 22'!$K$9</f>
        <v>20809734.829999998</v>
      </c>
    </row>
    <row r="4" spans="1:10">
      <c r="A4" t="str">
        <f t="shared" si="0"/>
        <v>17-1-2022-3</v>
      </c>
      <c r="B4">
        <f>IFERROR(VLOOKUP($J$2,Aux!A:B,2,FALSE),"-")</f>
        <v>17</v>
      </c>
      <c r="C4" s="1">
        <v>1</v>
      </c>
      <c r="D4">
        <v>2022</v>
      </c>
      <c r="E4">
        <v>3</v>
      </c>
      <c r="F4" s="3">
        <f>'Instrumento de Coleta - 22'!$L$9</f>
        <v>19664871.789999999</v>
      </c>
    </row>
    <row r="5" spans="1:10">
      <c r="A5" t="str">
        <f t="shared" si="0"/>
        <v>17-1-2022-4</v>
      </c>
      <c r="B5">
        <f>IFERROR(VLOOKUP($J$2,Aux!A:B,2,FALSE),"-")</f>
        <v>17</v>
      </c>
      <c r="C5" s="1">
        <v>1</v>
      </c>
      <c r="D5">
        <v>2022</v>
      </c>
      <c r="E5">
        <v>4</v>
      </c>
      <c r="F5" s="3">
        <f>'Instrumento de Coleta - 22'!$M$9</f>
        <v>20553850.379999999</v>
      </c>
    </row>
    <row r="6" spans="1:10">
      <c r="A6" t="str">
        <f t="shared" si="0"/>
        <v>17-1-2022-5</v>
      </c>
      <c r="B6">
        <f>IFERROR(VLOOKUP($J$2,Aux!A:B,2,FALSE),"-")</f>
        <v>17</v>
      </c>
      <c r="C6" s="1">
        <v>1</v>
      </c>
      <c r="D6">
        <v>2022</v>
      </c>
      <c r="E6">
        <v>5</v>
      </c>
      <c r="F6" s="3">
        <f>'Instrumento de Coleta - 22'!$N$9</f>
        <v>22717856.760000002</v>
      </c>
    </row>
    <row r="7" spans="1:10">
      <c r="A7" t="str">
        <f t="shared" si="0"/>
        <v>17-1-2022-6</v>
      </c>
      <c r="B7">
        <f>IFERROR(VLOOKUP($J$2,Aux!A:B,2,FALSE),"-")</f>
        <v>17</v>
      </c>
      <c r="C7" s="1">
        <v>1</v>
      </c>
      <c r="D7">
        <v>2022</v>
      </c>
      <c r="E7">
        <v>6</v>
      </c>
      <c r="F7" s="3">
        <f>'Instrumento de Coleta - 22'!$O$9</f>
        <v>20296979.23</v>
      </c>
    </row>
    <row r="8" spans="1:10">
      <c r="A8" t="str">
        <f t="shared" si="0"/>
        <v>17-1-2022-7</v>
      </c>
      <c r="B8">
        <f>IFERROR(VLOOKUP($J$2,Aux!A:B,2,FALSE),"-")</f>
        <v>17</v>
      </c>
      <c r="C8" s="1">
        <v>1</v>
      </c>
      <c r="D8">
        <v>2022</v>
      </c>
      <c r="E8">
        <v>7</v>
      </c>
      <c r="F8" s="3">
        <f>'Instrumento de Coleta - 22'!$P$9</f>
        <v>23819380.940000001</v>
      </c>
    </row>
    <row r="9" spans="1:10">
      <c r="A9" t="str">
        <f t="shared" si="0"/>
        <v>17-1-2022-8</v>
      </c>
      <c r="B9">
        <f>IFERROR(VLOOKUP($J$2,Aux!A:B,2,FALSE),"-")</f>
        <v>17</v>
      </c>
      <c r="C9" s="1">
        <v>1</v>
      </c>
      <c r="D9">
        <v>2022</v>
      </c>
      <c r="E9">
        <v>8</v>
      </c>
      <c r="F9" s="3">
        <f>'Instrumento de Coleta - 22'!$Q$9</f>
        <v>23410089.109999999</v>
      </c>
    </row>
    <row r="10" spans="1:10">
      <c r="A10" t="str">
        <f t="shared" si="0"/>
        <v>17-1-2022-9</v>
      </c>
      <c r="B10">
        <f>IFERROR(VLOOKUP($J$2,Aux!A:B,2,FALSE),"-")</f>
        <v>17</v>
      </c>
      <c r="C10" s="1">
        <v>1</v>
      </c>
      <c r="D10">
        <v>2022</v>
      </c>
      <c r="E10">
        <v>9</v>
      </c>
      <c r="F10" s="3">
        <f>'Instrumento de Coleta - 22'!$R$9</f>
        <v>25763113.829999998</v>
      </c>
    </row>
    <row r="11" spans="1:10">
      <c r="A11" t="str">
        <f t="shared" si="0"/>
        <v>17-1-2022-10</v>
      </c>
      <c r="B11">
        <f>IFERROR(VLOOKUP($J$2,Aux!A:B,2,FALSE),"-")</f>
        <v>17</v>
      </c>
      <c r="C11" s="1">
        <v>1</v>
      </c>
      <c r="D11">
        <v>2022</v>
      </c>
      <c r="E11">
        <v>10</v>
      </c>
      <c r="F11" s="3">
        <f>'Instrumento de Coleta - 22'!$S$9</f>
        <v>23377064.390000001</v>
      </c>
    </row>
    <row r="12" spans="1:10">
      <c r="A12" t="str">
        <f t="shared" si="0"/>
        <v>17-1-2022-11</v>
      </c>
      <c r="B12">
        <f>IFERROR(VLOOKUP($J$2,Aux!A:B,2,FALSE),"-")</f>
        <v>17</v>
      </c>
      <c r="C12" s="1">
        <v>1</v>
      </c>
      <c r="D12">
        <v>2022</v>
      </c>
      <c r="E12">
        <v>11</v>
      </c>
      <c r="F12" s="3">
        <f>'Instrumento de Coleta - 22'!$T$9</f>
        <v>24548217.57</v>
      </c>
    </row>
    <row r="13" spans="1:10">
      <c r="A13" t="str">
        <f t="shared" si="0"/>
        <v>17-1-2022-12</v>
      </c>
      <c r="B13">
        <f>IFERROR(VLOOKUP($J$2,Aux!A:B,2,FALSE),"-")</f>
        <v>17</v>
      </c>
      <c r="C13" s="1">
        <v>1</v>
      </c>
      <c r="D13">
        <v>2022</v>
      </c>
      <c r="E13">
        <v>12</v>
      </c>
      <c r="F13" s="3">
        <f>'Instrumento de Coleta - 22'!$U$9</f>
        <v>24625355.149999999</v>
      </c>
    </row>
    <row r="14" spans="1:10">
      <c r="A14" t="str">
        <f>B14&amp;"-"&amp;C14&amp;"-"&amp;D14&amp;"-"&amp;E14</f>
        <v>17-2-2022-1</v>
      </c>
      <c r="B14">
        <f>IFERROR(VLOOKUP($J$2,Aux!A:B,2,FALSE),"-")</f>
        <v>17</v>
      </c>
      <c r="C14" s="1" t="s">
        <v>81</v>
      </c>
      <c r="D14">
        <v>2022</v>
      </c>
      <c r="E14">
        <v>1</v>
      </c>
      <c r="F14" s="3">
        <f>'Instrumento de Coleta - 22'!$J$10</f>
        <v>27501106.739999998</v>
      </c>
    </row>
    <row r="15" spans="1:10">
      <c r="A15" t="str">
        <f t="shared" ref="A15:A25" si="1">B15&amp;"-"&amp;C15&amp;"-"&amp;D15&amp;"-"&amp;E15</f>
        <v>17-2-2022-2</v>
      </c>
      <c r="B15">
        <f>IFERROR(VLOOKUP($J$2,Aux!A:B,2,FALSE),"-")</f>
        <v>17</v>
      </c>
      <c r="C15" s="1" t="s">
        <v>81</v>
      </c>
      <c r="D15">
        <v>2022</v>
      </c>
      <c r="E15">
        <v>2</v>
      </c>
      <c r="F15" s="3">
        <f>'Instrumento de Coleta - 22'!$K$10</f>
        <v>27763166.309999999</v>
      </c>
    </row>
    <row r="16" spans="1:10">
      <c r="A16" t="str">
        <f t="shared" si="1"/>
        <v>17-2-2022-3</v>
      </c>
      <c r="B16">
        <f>IFERROR(VLOOKUP($J$2,Aux!A:B,2,FALSE),"-")</f>
        <v>17</v>
      </c>
      <c r="C16" s="1" t="s">
        <v>81</v>
      </c>
      <c r="D16">
        <v>2022</v>
      </c>
      <c r="E16">
        <v>3</v>
      </c>
      <c r="F16" s="3">
        <f>'Instrumento de Coleta - 22'!$L$10</f>
        <v>29508180.989999998</v>
      </c>
    </row>
    <row r="17" spans="1:6">
      <c r="A17" t="str">
        <f t="shared" si="1"/>
        <v>17-2-2022-4</v>
      </c>
      <c r="B17">
        <f>IFERROR(VLOOKUP($J$2,Aux!A:B,2,FALSE),"-")</f>
        <v>17</v>
      </c>
      <c r="C17" s="1" t="s">
        <v>81</v>
      </c>
      <c r="D17">
        <v>2022</v>
      </c>
      <c r="E17">
        <v>4</v>
      </c>
      <c r="F17" s="3">
        <f>'Instrumento de Coleta - 22'!$M$10</f>
        <v>30275455.370000001</v>
      </c>
    </row>
    <row r="18" spans="1:6">
      <c r="A18" t="str">
        <f t="shared" si="1"/>
        <v>17-2-2022-5</v>
      </c>
      <c r="B18">
        <f>IFERROR(VLOOKUP($J$2,Aux!A:B,2,FALSE),"-")</f>
        <v>17</v>
      </c>
      <c r="C18" s="1" t="s">
        <v>81</v>
      </c>
      <c r="D18">
        <v>2022</v>
      </c>
      <c r="E18">
        <v>5</v>
      </c>
      <c r="F18" s="3">
        <f>'Instrumento de Coleta - 22'!$N$10</f>
        <v>95227724.719999999</v>
      </c>
    </row>
    <row r="19" spans="1:6">
      <c r="A19" t="str">
        <f t="shared" si="1"/>
        <v>17-2-2022-6</v>
      </c>
      <c r="B19">
        <f>IFERROR(VLOOKUP($J$2,Aux!A:B,2,FALSE),"-")</f>
        <v>17</v>
      </c>
      <c r="C19" s="1" t="s">
        <v>81</v>
      </c>
      <c r="D19">
        <v>2022</v>
      </c>
      <c r="E19">
        <v>6</v>
      </c>
      <c r="F19" s="3">
        <f>'Instrumento de Coleta - 22'!$O$10</f>
        <v>29917736.239999998</v>
      </c>
    </row>
    <row r="20" spans="1:6">
      <c r="A20" t="str">
        <f t="shared" si="1"/>
        <v>17-2-2022-7</v>
      </c>
      <c r="B20">
        <f>IFERROR(VLOOKUP($J$2,Aux!A:B,2,FALSE),"-")</f>
        <v>17</v>
      </c>
      <c r="C20" s="1" t="s">
        <v>81</v>
      </c>
      <c r="D20">
        <v>2022</v>
      </c>
      <c r="E20">
        <v>7</v>
      </c>
      <c r="F20" s="3">
        <f>'Instrumento de Coleta - 22'!$P$10</f>
        <v>30508123.469999999</v>
      </c>
    </row>
    <row r="21" spans="1:6">
      <c r="A21" t="str">
        <f t="shared" si="1"/>
        <v>17-2-2022-8</v>
      </c>
      <c r="B21">
        <f>IFERROR(VLOOKUP($J$2,Aux!A:B,2,FALSE),"-")</f>
        <v>17</v>
      </c>
      <c r="C21" s="1" t="s">
        <v>81</v>
      </c>
      <c r="D21">
        <v>2022</v>
      </c>
      <c r="E21">
        <v>8</v>
      </c>
      <c r="F21" s="3">
        <f>'Instrumento de Coleta - 22'!$Q$10</f>
        <v>32858574.710000001</v>
      </c>
    </row>
    <row r="22" spans="1:6">
      <c r="A22" t="str">
        <f t="shared" si="1"/>
        <v>17-2-2022-9</v>
      </c>
      <c r="B22">
        <f>IFERROR(VLOOKUP($J$2,Aux!A:B,2,FALSE),"-")</f>
        <v>17</v>
      </c>
      <c r="C22" s="1" t="s">
        <v>81</v>
      </c>
      <c r="D22">
        <v>2022</v>
      </c>
      <c r="E22">
        <v>9</v>
      </c>
      <c r="F22" s="3">
        <f>'Instrumento de Coleta - 22'!$R$10</f>
        <v>33902702.829999998</v>
      </c>
    </row>
    <row r="23" spans="1:6">
      <c r="A23" t="str">
        <f t="shared" si="1"/>
        <v>17-2-2022-10</v>
      </c>
      <c r="B23">
        <f>IFERROR(VLOOKUP($J$2,Aux!A:B,2,FALSE),"-")</f>
        <v>17</v>
      </c>
      <c r="C23" s="1" t="s">
        <v>81</v>
      </c>
      <c r="D23">
        <v>2022</v>
      </c>
      <c r="E23">
        <v>10</v>
      </c>
      <c r="F23" s="3">
        <f>'Instrumento de Coleta - 22'!$S$10</f>
        <v>32802153.780000001</v>
      </c>
    </row>
    <row r="24" spans="1:6">
      <c r="A24" t="str">
        <f t="shared" si="1"/>
        <v>17-2-2022-11</v>
      </c>
      <c r="B24">
        <f>IFERROR(VLOOKUP($J$2,Aux!A:B,2,FALSE),"-")</f>
        <v>17</v>
      </c>
      <c r="C24" s="1" t="s">
        <v>81</v>
      </c>
      <c r="D24">
        <v>2022</v>
      </c>
      <c r="E24">
        <v>11</v>
      </c>
      <c r="F24" s="3">
        <f>'Instrumento de Coleta - 22'!$T$10</f>
        <v>31431308.370000001</v>
      </c>
    </row>
    <row r="25" spans="1:6">
      <c r="A25" t="str">
        <f t="shared" si="1"/>
        <v>17-2-2022-12</v>
      </c>
      <c r="B25">
        <f>IFERROR(VLOOKUP($J$2,Aux!A:B,2,FALSE),"-")</f>
        <v>17</v>
      </c>
      <c r="C25" s="1" t="s">
        <v>81</v>
      </c>
      <c r="D25">
        <v>2022</v>
      </c>
      <c r="E25">
        <v>12</v>
      </c>
      <c r="F25" s="3">
        <f>'Instrumento de Coleta - 22'!$U$10</f>
        <v>46020082.340000004</v>
      </c>
    </row>
    <row r="26" spans="1:6">
      <c r="A26" t="str">
        <f>B26&amp;"-"&amp;C26&amp;"-"&amp;D26&amp;"-"&amp;E26</f>
        <v>17-3-2022-1</v>
      </c>
      <c r="B26">
        <f>IFERROR(VLOOKUP($J$2,Aux!A:B,2,FALSE),"-")</f>
        <v>17</v>
      </c>
      <c r="C26" s="1" t="s">
        <v>82</v>
      </c>
      <c r="D26">
        <v>2022</v>
      </c>
      <c r="E26">
        <v>1</v>
      </c>
      <c r="F26" s="4">
        <f>'Instrumento de Coleta - 22'!$J$13</f>
        <v>32</v>
      </c>
    </row>
    <row r="27" spans="1:6">
      <c r="A27" t="str">
        <f t="shared" ref="A27:A37" si="2">B27&amp;"-"&amp;C27&amp;"-"&amp;D27&amp;"-"&amp;E27</f>
        <v>17-3-2022-2</v>
      </c>
      <c r="B27">
        <f>IFERROR(VLOOKUP($J$2,Aux!A:B,2,FALSE),"-")</f>
        <v>17</v>
      </c>
      <c r="C27" s="1" t="s">
        <v>82</v>
      </c>
      <c r="D27">
        <v>2022</v>
      </c>
      <c r="E27">
        <v>2</v>
      </c>
      <c r="F27" s="4">
        <f>'Instrumento de Coleta - 22'!$K$13</f>
        <v>81</v>
      </c>
    </row>
    <row r="28" spans="1:6">
      <c r="A28" t="str">
        <f t="shared" si="2"/>
        <v>17-3-2022-3</v>
      </c>
      <c r="B28">
        <f>IFERROR(VLOOKUP($J$2,Aux!A:B,2,FALSE),"-")</f>
        <v>17</v>
      </c>
      <c r="C28" s="1" t="s">
        <v>82</v>
      </c>
      <c r="D28">
        <v>2022</v>
      </c>
      <c r="E28">
        <v>3</v>
      </c>
      <c r="F28" s="4">
        <f>'Instrumento de Coleta - 22'!$L$13</f>
        <v>62</v>
      </c>
    </row>
    <row r="29" spans="1:6">
      <c r="A29" t="str">
        <f t="shared" si="2"/>
        <v>17-3-2022-4</v>
      </c>
      <c r="B29">
        <f>IFERROR(VLOOKUP($J$2,Aux!A:B,2,FALSE),"-")</f>
        <v>17</v>
      </c>
      <c r="C29" s="1" t="s">
        <v>82</v>
      </c>
      <c r="D29">
        <v>2022</v>
      </c>
      <c r="E29">
        <v>4</v>
      </c>
      <c r="F29" s="4">
        <f>'Instrumento de Coleta - 22'!$M$13</f>
        <v>45</v>
      </c>
    </row>
    <row r="30" spans="1:6">
      <c r="A30" t="str">
        <f t="shared" si="2"/>
        <v>17-3-2022-5</v>
      </c>
      <c r="B30">
        <f>IFERROR(VLOOKUP($J$2,Aux!A:B,2,FALSE),"-")</f>
        <v>17</v>
      </c>
      <c r="C30" s="1" t="s">
        <v>82</v>
      </c>
      <c r="D30">
        <v>2022</v>
      </c>
      <c r="E30">
        <v>5</v>
      </c>
      <c r="F30" s="4">
        <f>'Instrumento de Coleta - 22'!$N$13</f>
        <v>45</v>
      </c>
    </row>
    <row r="31" spans="1:6">
      <c r="A31" t="str">
        <f t="shared" si="2"/>
        <v>17-3-2022-6</v>
      </c>
      <c r="B31">
        <f>IFERROR(VLOOKUP($J$2,Aux!A:B,2,FALSE),"-")</f>
        <v>17</v>
      </c>
      <c r="C31" s="1" t="s">
        <v>82</v>
      </c>
      <c r="D31">
        <v>2022</v>
      </c>
      <c r="E31">
        <v>6</v>
      </c>
      <c r="F31" s="4">
        <f>'Instrumento de Coleta - 22'!$O$13</f>
        <v>39</v>
      </c>
    </row>
    <row r="32" spans="1:6">
      <c r="A32" t="str">
        <f t="shared" si="2"/>
        <v>17-3-2022-7</v>
      </c>
      <c r="B32">
        <f>IFERROR(VLOOKUP($J$2,Aux!A:B,2,FALSE),"-")</f>
        <v>17</v>
      </c>
      <c r="C32" s="1" t="s">
        <v>82</v>
      </c>
      <c r="D32">
        <v>2022</v>
      </c>
      <c r="E32">
        <v>7</v>
      </c>
      <c r="F32" s="4">
        <f>'Instrumento de Coleta - 22'!$P$13</f>
        <v>53</v>
      </c>
    </row>
    <row r="33" spans="1:6">
      <c r="A33" t="str">
        <f t="shared" si="2"/>
        <v>17-3-2022-8</v>
      </c>
      <c r="B33">
        <f>IFERROR(VLOOKUP($J$2,Aux!A:B,2,FALSE),"-")</f>
        <v>17</v>
      </c>
      <c r="C33" s="1" t="s">
        <v>82</v>
      </c>
      <c r="D33">
        <v>2022</v>
      </c>
      <c r="E33">
        <v>8</v>
      </c>
      <c r="F33" s="4">
        <f>'Instrumento de Coleta - 22'!$Q$13</f>
        <v>41</v>
      </c>
    </row>
    <row r="34" spans="1:6">
      <c r="A34" t="str">
        <f t="shared" si="2"/>
        <v>17-3-2022-9</v>
      </c>
      <c r="B34">
        <f>IFERROR(VLOOKUP($J$2,Aux!A:B,2,FALSE),"-")</f>
        <v>17</v>
      </c>
      <c r="C34" s="1" t="s">
        <v>82</v>
      </c>
      <c r="D34">
        <v>2022</v>
      </c>
      <c r="E34">
        <v>9</v>
      </c>
      <c r="F34" s="4">
        <f>'Instrumento de Coleta - 22'!$R$13</f>
        <v>36</v>
      </c>
    </row>
    <row r="35" spans="1:6">
      <c r="A35" t="str">
        <f t="shared" si="2"/>
        <v>17-3-2022-10</v>
      </c>
      <c r="B35">
        <f>IFERROR(VLOOKUP($J$2,Aux!A:B,2,FALSE),"-")</f>
        <v>17</v>
      </c>
      <c r="C35" s="1" t="s">
        <v>82</v>
      </c>
      <c r="D35">
        <v>2022</v>
      </c>
      <c r="E35">
        <v>10</v>
      </c>
      <c r="F35" s="4">
        <f>'Instrumento de Coleta - 22'!$S$13</f>
        <v>28</v>
      </c>
    </row>
    <row r="36" spans="1:6">
      <c r="A36" t="str">
        <f t="shared" si="2"/>
        <v>17-3-2022-11</v>
      </c>
      <c r="B36">
        <f>IFERROR(VLOOKUP($J$2,Aux!A:B,2,FALSE),"-")</f>
        <v>17</v>
      </c>
      <c r="C36" s="1" t="s">
        <v>82</v>
      </c>
      <c r="D36">
        <v>2022</v>
      </c>
      <c r="E36">
        <v>11</v>
      </c>
      <c r="F36" s="4">
        <f>'Instrumento de Coleta - 22'!$T$13</f>
        <v>29</v>
      </c>
    </row>
    <row r="37" spans="1:6">
      <c r="A37" t="str">
        <f t="shared" si="2"/>
        <v>17-3-2022-12</v>
      </c>
      <c r="B37">
        <f>IFERROR(VLOOKUP($J$2,Aux!A:B,2,FALSE),"-")</f>
        <v>17</v>
      </c>
      <c r="C37" s="1" t="s">
        <v>82</v>
      </c>
      <c r="D37">
        <v>2022</v>
      </c>
      <c r="E37">
        <v>12</v>
      </c>
      <c r="F37" s="4">
        <f>'Instrumento de Coleta - 22'!$U$13</f>
        <v>36</v>
      </c>
    </row>
    <row r="38" spans="1:6">
      <c r="A38" t="str">
        <f>B38&amp;"-"&amp;C38&amp;"-"&amp;D38&amp;"-"&amp;E38</f>
        <v>17-4-2022-1</v>
      </c>
      <c r="B38">
        <f>IFERROR(VLOOKUP($J$2,Aux!A:B,2,FALSE),"-")</f>
        <v>17</v>
      </c>
      <c r="C38" s="1" t="s">
        <v>83</v>
      </c>
      <c r="D38">
        <v>2022</v>
      </c>
      <c r="E38">
        <v>1</v>
      </c>
      <c r="F38" s="5">
        <f>'Instrumento de Coleta - 22'!$J$14</f>
        <v>2471</v>
      </c>
    </row>
    <row r="39" spans="1:6">
      <c r="A39" t="str">
        <f t="shared" ref="A39:A49" si="3">B39&amp;"-"&amp;C39&amp;"-"&amp;D39&amp;"-"&amp;E39</f>
        <v>17-4-2022-2</v>
      </c>
      <c r="B39">
        <f>IFERROR(VLOOKUP($J$2,Aux!A:B,2,FALSE),"-")</f>
        <v>17</v>
      </c>
      <c r="C39" s="1" t="s">
        <v>83</v>
      </c>
      <c r="D39">
        <v>2022</v>
      </c>
      <c r="E39">
        <v>2</v>
      </c>
      <c r="F39" s="5">
        <f>'Instrumento de Coleta - 22'!$K$14</f>
        <v>2600</v>
      </c>
    </row>
    <row r="40" spans="1:6">
      <c r="A40" t="str">
        <f t="shared" si="3"/>
        <v>17-4-2022-3</v>
      </c>
      <c r="B40">
        <f>IFERROR(VLOOKUP($J$2,Aux!A:B,2,FALSE),"-")</f>
        <v>17</v>
      </c>
      <c r="C40" s="1" t="s">
        <v>83</v>
      </c>
      <c r="D40">
        <v>2022</v>
      </c>
      <c r="E40">
        <v>3</v>
      </c>
      <c r="F40" s="5">
        <f>'Instrumento de Coleta - 22'!$L$14</f>
        <v>2648</v>
      </c>
    </row>
    <row r="41" spans="1:6">
      <c r="A41" t="str">
        <f t="shared" si="3"/>
        <v>17-4-2022-4</v>
      </c>
      <c r="B41">
        <f>IFERROR(VLOOKUP($J$2,Aux!A:B,2,FALSE),"-")</f>
        <v>17</v>
      </c>
      <c r="C41" s="1" t="s">
        <v>83</v>
      </c>
      <c r="D41">
        <v>2022</v>
      </c>
      <c r="E41">
        <v>4</v>
      </c>
      <c r="F41" s="5">
        <f>'Instrumento de Coleta - 22'!$M$14</f>
        <v>2682</v>
      </c>
    </row>
    <row r="42" spans="1:6">
      <c r="A42" t="str">
        <f t="shared" si="3"/>
        <v>17-4-2022-5</v>
      </c>
      <c r="B42">
        <f>IFERROR(VLOOKUP($J$2,Aux!A:B,2,FALSE),"-")</f>
        <v>17</v>
      </c>
      <c r="C42" s="1" t="s">
        <v>83</v>
      </c>
      <c r="D42">
        <v>2022</v>
      </c>
      <c r="E42">
        <v>5</v>
      </c>
      <c r="F42" s="5">
        <f>'Instrumento de Coleta - 22'!$N$14</f>
        <v>2663</v>
      </c>
    </row>
    <row r="43" spans="1:6">
      <c r="A43" t="str">
        <f t="shared" si="3"/>
        <v>17-4-2022-6</v>
      </c>
      <c r="B43">
        <f>IFERROR(VLOOKUP($J$2,Aux!A:B,2,FALSE),"-")</f>
        <v>17</v>
      </c>
      <c r="C43" s="1" t="s">
        <v>83</v>
      </c>
      <c r="D43">
        <v>2022</v>
      </c>
      <c r="E43">
        <v>6</v>
      </c>
      <c r="F43" s="5">
        <f>'Instrumento de Coleta - 22'!$O$14</f>
        <v>2681</v>
      </c>
    </row>
    <row r="44" spans="1:6">
      <c r="A44" t="str">
        <f t="shared" si="3"/>
        <v>17-4-2022-7</v>
      </c>
      <c r="B44">
        <f>IFERROR(VLOOKUP($J$2,Aux!A:B,2,FALSE),"-")</f>
        <v>17</v>
      </c>
      <c r="C44" s="1" t="s">
        <v>83</v>
      </c>
      <c r="D44">
        <v>2022</v>
      </c>
      <c r="E44">
        <v>7</v>
      </c>
      <c r="F44" s="5">
        <f>'Instrumento de Coleta - 22'!$P$14</f>
        <v>2702</v>
      </c>
    </row>
    <row r="45" spans="1:6">
      <c r="A45" t="str">
        <f t="shared" si="3"/>
        <v>17-4-2022-8</v>
      </c>
      <c r="B45">
        <f>IFERROR(VLOOKUP($J$2,Aux!A:B,2,FALSE),"-")</f>
        <v>17</v>
      </c>
      <c r="C45" s="1" t="s">
        <v>83</v>
      </c>
      <c r="D45">
        <v>2022</v>
      </c>
      <c r="E45">
        <v>8</v>
      </c>
      <c r="F45" s="5">
        <f>'Instrumento de Coleta - 22'!$Q$14</f>
        <v>2759</v>
      </c>
    </row>
    <row r="46" spans="1:6">
      <c r="A46" t="str">
        <f t="shared" si="3"/>
        <v>17-4-2022-9</v>
      </c>
      <c r="B46">
        <f>IFERROR(VLOOKUP($J$2,Aux!A:B,2,FALSE),"-")</f>
        <v>17</v>
      </c>
      <c r="C46" s="1" t="s">
        <v>83</v>
      </c>
      <c r="D46">
        <v>2022</v>
      </c>
      <c r="E46">
        <v>9</v>
      </c>
      <c r="F46" s="5">
        <f>'Instrumento de Coleta - 22'!$R$14</f>
        <v>2775</v>
      </c>
    </row>
    <row r="47" spans="1:6">
      <c r="A47" t="str">
        <f t="shared" si="3"/>
        <v>17-4-2022-10</v>
      </c>
      <c r="B47">
        <f>IFERROR(VLOOKUP($J$2,Aux!A:B,2,FALSE),"-")</f>
        <v>17</v>
      </c>
      <c r="C47" s="1" t="s">
        <v>83</v>
      </c>
      <c r="D47">
        <v>2022</v>
      </c>
      <c r="E47">
        <v>10</v>
      </c>
      <c r="F47" s="5">
        <f>'Instrumento de Coleta - 22'!$S$14</f>
        <v>2803</v>
      </c>
    </row>
    <row r="48" spans="1:6">
      <c r="A48" t="str">
        <f t="shared" si="3"/>
        <v>17-4-2022-11</v>
      </c>
      <c r="B48">
        <f>IFERROR(VLOOKUP($J$2,Aux!A:B,2,FALSE),"-")</f>
        <v>17</v>
      </c>
      <c r="C48" s="1" t="s">
        <v>83</v>
      </c>
      <c r="D48">
        <v>2022</v>
      </c>
      <c r="E48">
        <v>11</v>
      </c>
      <c r="F48" s="5">
        <f>'Instrumento de Coleta - 22'!$T$14</f>
        <v>2813</v>
      </c>
    </row>
    <row r="49" spans="1:6">
      <c r="A49" t="str">
        <f t="shared" si="3"/>
        <v>17-4-2022-12</v>
      </c>
      <c r="B49">
        <f>IFERROR(VLOOKUP($J$2,Aux!A:B,2,FALSE),"-")</f>
        <v>17</v>
      </c>
      <c r="C49" s="1" t="s">
        <v>83</v>
      </c>
      <c r="D49">
        <v>2022</v>
      </c>
      <c r="E49">
        <v>12</v>
      </c>
      <c r="F49" s="5">
        <f>'Instrumento de Coleta - 22'!$U$14</f>
        <v>2848</v>
      </c>
    </row>
    <row r="50" spans="1:6">
      <c r="A50" t="str">
        <f>B50&amp;"-"&amp;C50&amp;"-"&amp;D50&amp;"-"&amp;E50</f>
        <v>17-5-2022-1</v>
      </c>
      <c r="B50">
        <f>IFERROR(VLOOKUP($J$2,Aux!A:B,2,FALSE),"-")</f>
        <v>17</v>
      </c>
      <c r="C50" s="1" t="s">
        <v>84</v>
      </c>
      <c r="D50">
        <v>2022</v>
      </c>
      <c r="E50">
        <v>1</v>
      </c>
      <c r="F50" s="5">
        <f>'Instrumento de Coleta - 22'!$J$16</f>
        <v>33</v>
      </c>
    </row>
    <row r="51" spans="1:6">
      <c r="A51" t="str">
        <f t="shared" ref="A51:A61" si="4">B51&amp;"-"&amp;C51&amp;"-"&amp;D51&amp;"-"&amp;E51</f>
        <v>17-5-2022-2</v>
      </c>
      <c r="B51">
        <f>IFERROR(VLOOKUP($J$2,Aux!A:B,2,FALSE),"-")</f>
        <v>17</v>
      </c>
      <c r="C51" s="1" t="s">
        <v>84</v>
      </c>
      <c r="D51">
        <v>2022</v>
      </c>
      <c r="E51">
        <v>2</v>
      </c>
      <c r="F51" s="5">
        <f>'Instrumento de Coleta - 22'!$K$16</f>
        <v>672</v>
      </c>
    </row>
    <row r="52" spans="1:6">
      <c r="A52" t="str">
        <f t="shared" si="4"/>
        <v>17-5-2022-3</v>
      </c>
      <c r="B52">
        <f>IFERROR(VLOOKUP($J$2,Aux!A:B,2,FALSE),"-")</f>
        <v>17</v>
      </c>
      <c r="C52" s="1" t="s">
        <v>84</v>
      </c>
      <c r="D52">
        <v>2022</v>
      </c>
      <c r="E52">
        <v>3</v>
      </c>
      <c r="F52" s="5">
        <f>'Instrumento de Coleta - 22'!$L$16</f>
        <v>129</v>
      </c>
    </row>
    <row r="53" spans="1:6">
      <c r="A53" t="str">
        <f t="shared" si="4"/>
        <v>17-5-2022-4</v>
      </c>
      <c r="B53">
        <f>IFERROR(VLOOKUP($J$2,Aux!A:B,2,FALSE),"-")</f>
        <v>17</v>
      </c>
      <c r="C53" s="1" t="s">
        <v>84</v>
      </c>
      <c r="D53">
        <v>2022</v>
      </c>
      <c r="E53">
        <v>4</v>
      </c>
      <c r="F53" s="5">
        <f>'Instrumento de Coleta - 22'!$M$16</f>
        <v>637</v>
      </c>
    </row>
    <row r="54" spans="1:6">
      <c r="A54" t="str">
        <f t="shared" si="4"/>
        <v>17-5-2022-5</v>
      </c>
      <c r="B54">
        <f>IFERROR(VLOOKUP($J$2,Aux!A:B,2,FALSE),"-")</f>
        <v>17</v>
      </c>
      <c r="C54" s="1" t="s">
        <v>84</v>
      </c>
      <c r="D54">
        <v>2022</v>
      </c>
      <c r="E54">
        <v>5</v>
      </c>
      <c r="F54" s="5">
        <f>'Instrumento de Coleta - 22'!$N$16</f>
        <v>448</v>
      </c>
    </row>
    <row r="55" spans="1:6">
      <c r="A55" t="str">
        <f t="shared" si="4"/>
        <v>17-5-2022-6</v>
      </c>
      <c r="B55">
        <f>IFERROR(VLOOKUP($J$2,Aux!A:B,2,FALSE),"-")</f>
        <v>17</v>
      </c>
      <c r="C55" s="1" t="s">
        <v>84</v>
      </c>
      <c r="D55">
        <v>2022</v>
      </c>
      <c r="E55">
        <v>6</v>
      </c>
      <c r="F55" s="5">
        <f>'Instrumento de Coleta - 22'!$O$16</f>
        <v>135</v>
      </c>
    </row>
    <row r="56" spans="1:6">
      <c r="A56" t="str">
        <f t="shared" si="4"/>
        <v>17-5-2022-7</v>
      </c>
      <c r="B56">
        <f>IFERROR(VLOOKUP($J$2,Aux!A:B,2,FALSE),"-")</f>
        <v>17</v>
      </c>
      <c r="C56" s="1" t="s">
        <v>84</v>
      </c>
      <c r="D56">
        <v>2022</v>
      </c>
      <c r="E56">
        <v>7</v>
      </c>
      <c r="F56" s="5">
        <f>'Instrumento de Coleta - 22'!$P$16</f>
        <v>181</v>
      </c>
    </row>
    <row r="57" spans="1:6">
      <c r="A57" t="str">
        <f t="shared" si="4"/>
        <v>17-5-2022-8</v>
      </c>
      <c r="B57">
        <f>IFERROR(VLOOKUP($J$2,Aux!A:B,2,FALSE),"-")</f>
        <v>17</v>
      </c>
      <c r="C57" s="1" t="s">
        <v>84</v>
      </c>
      <c r="D57">
        <v>2022</v>
      </c>
      <c r="E57">
        <v>8</v>
      </c>
      <c r="F57" s="5">
        <f>'Instrumento de Coleta - 22'!$Q$16</f>
        <v>109</v>
      </c>
    </row>
    <row r="58" spans="1:6">
      <c r="A58" t="str">
        <f t="shared" si="4"/>
        <v>17-5-2022-9</v>
      </c>
      <c r="B58">
        <f>IFERROR(VLOOKUP($J$2,Aux!A:B,2,FALSE),"-")</f>
        <v>17</v>
      </c>
      <c r="C58" s="1" t="s">
        <v>84</v>
      </c>
      <c r="D58">
        <v>2022</v>
      </c>
      <c r="E58">
        <v>9</v>
      </c>
      <c r="F58" s="5">
        <f>'Instrumento de Coleta - 22'!$R$16</f>
        <v>115</v>
      </c>
    </row>
    <row r="59" spans="1:6">
      <c r="A59" t="str">
        <f t="shared" si="4"/>
        <v>17-5-2022-10</v>
      </c>
      <c r="B59">
        <f>IFERROR(VLOOKUP($J$2,Aux!A:B,2,FALSE),"-")</f>
        <v>17</v>
      </c>
      <c r="C59" s="1" t="s">
        <v>84</v>
      </c>
      <c r="D59">
        <v>2022</v>
      </c>
      <c r="E59">
        <v>10</v>
      </c>
      <c r="F59" s="5">
        <f>'Instrumento de Coleta - 22'!$S$16</f>
        <v>118</v>
      </c>
    </row>
    <row r="60" spans="1:6">
      <c r="A60" t="str">
        <f t="shared" si="4"/>
        <v>17-5-2022-11</v>
      </c>
      <c r="B60">
        <f>IFERROR(VLOOKUP($J$2,Aux!A:B,2,FALSE),"-")</f>
        <v>17</v>
      </c>
      <c r="C60" s="1" t="s">
        <v>84</v>
      </c>
      <c r="D60">
        <v>2022</v>
      </c>
      <c r="E60">
        <v>11</v>
      </c>
      <c r="F60" s="5">
        <f>'Instrumento de Coleta - 22'!$T$16</f>
        <v>74</v>
      </c>
    </row>
    <row r="61" spans="1:6">
      <c r="A61" t="str">
        <f t="shared" si="4"/>
        <v>17-5-2022-12</v>
      </c>
      <c r="B61">
        <f>IFERROR(VLOOKUP($J$2,Aux!A:B,2,FALSE),"-")</f>
        <v>17</v>
      </c>
      <c r="C61" s="1" t="s">
        <v>84</v>
      </c>
      <c r="D61">
        <v>2022</v>
      </c>
      <c r="E61">
        <v>12</v>
      </c>
      <c r="F61" s="5">
        <f>'Instrumento de Coleta - 22'!$U$16</f>
        <v>73</v>
      </c>
    </row>
    <row r="62" spans="1:6">
      <c r="A62" t="str">
        <f>B62&amp;"-"&amp;C62&amp;"-"&amp;D62&amp;"-"&amp;E62</f>
        <v>17-6-2022-1</v>
      </c>
      <c r="B62">
        <f>IFERROR(VLOOKUP($J$2,Aux!A:B,2,FALSE),"-")</f>
        <v>17</v>
      </c>
      <c r="C62" s="1" t="s">
        <v>85</v>
      </c>
      <c r="D62">
        <v>2022</v>
      </c>
      <c r="E62">
        <v>1</v>
      </c>
      <c r="F62" s="3">
        <f>'Instrumento de Coleta - 22'!$J$19</f>
        <v>1637844.56</v>
      </c>
    </row>
    <row r="63" spans="1:6">
      <c r="A63" t="str">
        <f t="shared" ref="A63:A73" si="5">B63&amp;"-"&amp;C63&amp;"-"&amp;D63&amp;"-"&amp;E63</f>
        <v>17-6-2022-2</v>
      </c>
      <c r="B63">
        <f>IFERROR(VLOOKUP($J$2,Aux!A:B,2,FALSE),"-")</f>
        <v>17</v>
      </c>
      <c r="C63" s="1" t="s">
        <v>85</v>
      </c>
      <c r="D63">
        <v>2022</v>
      </c>
      <c r="E63">
        <v>2</v>
      </c>
      <c r="F63" s="3">
        <f>'Instrumento de Coleta - 22'!$K$19</f>
        <v>1050143.44</v>
      </c>
    </row>
    <row r="64" spans="1:6">
      <c r="A64" t="str">
        <f t="shared" si="5"/>
        <v>17-6-2022-3</v>
      </c>
      <c r="B64">
        <f>IFERROR(VLOOKUP($J$2,Aux!A:B,2,FALSE),"-")</f>
        <v>17</v>
      </c>
      <c r="C64" s="1" t="s">
        <v>85</v>
      </c>
      <c r="D64">
        <v>2022</v>
      </c>
      <c r="E64">
        <v>3</v>
      </c>
      <c r="F64" s="3">
        <f>'Instrumento de Coleta - 22'!$L$19</f>
        <v>2925301.15</v>
      </c>
    </row>
    <row r="65" spans="1:6">
      <c r="A65" t="str">
        <f t="shared" si="5"/>
        <v>17-6-2022-4</v>
      </c>
      <c r="B65">
        <f>IFERROR(VLOOKUP($J$2,Aux!A:B,2,FALSE),"-")</f>
        <v>17</v>
      </c>
      <c r="C65" s="1" t="s">
        <v>85</v>
      </c>
      <c r="D65">
        <v>2022</v>
      </c>
      <c r="E65">
        <v>4</v>
      </c>
      <c r="F65" s="3">
        <f>'Instrumento de Coleta - 22'!$M$19</f>
        <v>1483830.19</v>
      </c>
    </row>
    <row r="66" spans="1:6">
      <c r="A66" t="str">
        <f t="shared" si="5"/>
        <v>17-6-2022-5</v>
      </c>
      <c r="B66">
        <f>IFERROR(VLOOKUP($J$2,Aux!A:B,2,FALSE),"-")</f>
        <v>17</v>
      </c>
      <c r="C66" s="1" t="s">
        <v>85</v>
      </c>
      <c r="D66">
        <v>2022</v>
      </c>
      <c r="E66">
        <v>5</v>
      </c>
      <c r="F66" s="3">
        <f>'Instrumento de Coleta - 22'!$N$19</f>
        <v>1254397.47</v>
      </c>
    </row>
    <row r="67" spans="1:6">
      <c r="A67" t="str">
        <f t="shared" si="5"/>
        <v>17-6-2022-6</v>
      </c>
      <c r="B67">
        <f>IFERROR(VLOOKUP($J$2,Aux!A:B,2,FALSE),"-")</f>
        <v>17</v>
      </c>
      <c r="C67" s="1" t="s">
        <v>85</v>
      </c>
      <c r="D67">
        <v>2022</v>
      </c>
      <c r="E67">
        <v>6</v>
      </c>
      <c r="F67" s="3">
        <f>'Instrumento de Coleta - 22'!$O$19</f>
        <v>2226344.5099999998</v>
      </c>
    </row>
    <row r="68" spans="1:6">
      <c r="A68" t="str">
        <f t="shared" si="5"/>
        <v>17-6-2022-7</v>
      </c>
      <c r="B68">
        <f>IFERROR(VLOOKUP($J$2,Aux!A:B,2,FALSE),"-")</f>
        <v>17</v>
      </c>
      <c r="C68" s="1" t="s">
        <v>85</v>
      </c>
      <c r="D68">
        <v>2022</v>
      </c>
      <c r="E68">
        <v>7</v>
      </c>
      <c r="F68" s="3">
        <f>'Instrumento de Coleta - 22'!$P$19</f>
        <v>1811364.39</v>
      </c>
    </row>
    <row r="69" spans="1:6">
      <c r="A69" t="str">
        <f t="shared" si="5"/>
        <v>17-6-2022-8</v>
      </c>
      <c r="B69">
        <f>IFERROR(VLOOKUP($J$2,Aux!A:B,2,FALSE),"-")</f>
        <v>17</v>
      </c>
      <c r="C69" s="1" t="s">
        <v>85</v>
      </c>
      <c r="D69">
        <v>2022</v>
      </c>
      <c r="E69">
        <v>8</v>
      </c>
      <c r="F69" s="3">
        <f>'Instrumento de Coleta - 22'!$Q$19</f>
        <v>1229060.96</v>
      </c>
    </row>
    <row r="70" spans="1:6">
      <c r="A70" t="str">
        <f t="shared" si="5"/>
        <v>17-6-2022-9</v>
      </c>
      <c r="B70">
        <f>IFERROR(VLOOKUP($J$2,Aux!A:B,2,FALSE),"-")</f>
        <v>17</v>
      </c>
      <c r="C70" s="1" t="s">
        <v>85</v>
      </c>
      <c r="D70">
        <v>2022</v>
      </c>
      <c r="E70">
        <v>9</v>
      </c>
      <c r="F70" s="3">
        <f>'Instrumento de Coleta - 22'!$R$19</f>
        <v>1174569.5900000001</v>
      </c>
    </row>
    <row r="71" spans="1:6">
      <c r="A71" t="str">
        <f t="shared" si="5"/>
        <v>17-6-2022-10</v>
      </c>
      <c r="B71">
        <f>IFERROR(VLOOKUP($J$2,Aux!A:B,2,FALSE),"-")</f>
        <v>17</v>
      </c>
      <c r="C71" s="1" t="s">
        <v>85</v>
      </c>
      <c r="D71">
        <v>2022</v>
      </c>
      <c r="E71">
        <v>10</v>
      </c>
      <c r="F71" s="3">
        <f>'Instrumento de Coleta - 22'!$S$19</f>
        <v>3187578.33</v>
      </c>
    </row>
    <row r="72" spans="1:6">
      <c r="A72" t="str">
        <f t="shared" si="5"/>
        <v>17-6-2022-11</v>
      </c>
      <c r="B72">
        <f>IFERROR(VLOOKUP($J$2,Aux!A:B,2,FALSE),"-")</f>
        <v>17</v>
      </c>
      <c r="C72" s="1" t="s">
        <v>85</v>
      </c>
      <c r="D72">
        <v>2022</v>
      </c>
      <c r="E72">
        <v>11</v>
      </c>
      <c r="F72" s="3">
        <f>'Instrumento de Coleta - 22'!$T$19</f>
        <v>2744100.12</v>
      </c>
    </row>
    <row r="73" spans="1:6">
      <c r="A73" t="str">
        <f t="shared" si="5"/>
        <v>17-6-2022-12</v>
      </c>
      <c r="B73">
        <f>IFERROR(VLOOKUP($J$2,Aux!A:B,2,FALSE),"-")</f>
        <v>17</v>
      </c>
      <c r="C73" s="1" t="s">
        <v>85</v>
      </c>
      <c r="D73">
        <v>2022</v>
      </c>
      <c r="E73">
        <v>12</v>
      </c>
      <c r="F73" s="3">
        <f>'Instrumento de Coleta - 22'!$U$19</f>
        <v>4253816.96</v>
      </c>
    </row>
    <row r="74" spans="1:6">
      <c r="A74" t="str">
        <f>B74&amp;"-"&amp;C74&amp;"-"&amp;D74&amp;"-"&amp;E74</f>
        <v>17-7-2022-1</v>
      </c>
      <c r="B74">
        <f>IFERROR(VLOOKUP($J$2,Aux!A:B,2,FALSE),"-")</f>
        <v>17</v>
      </c>
      <c r="C74" s="1" t="s">
        <v>86</v>
      </c>
      <c r="D74">
        <v>2022</v>
      </c>
      <c r="E74">
        <v>1</v>
      </c>
      <c r="F74" s="3">
        <f>'Instrumento de Coleta - 22'!$J$22</f>
        <v>4684629.71</v>
      </c>
    </row>
    <row r="75" spans="1:6">
      <c r="A75" t="str">
        <f t="shared" ref="A75:A85" si="6">B75&amp;"-"&amp;C75&amp;"-"&amp;D75&amp;"-"&amp;E75</f>
        <v>17-7-2022-2</v>
      </c>
      <c r="B75">
        <f>IFERROR(VLOOKUP($J$2,Aux!A:B,2,FALSE),"-")</f>
        <v>17</v>
      </c>
      <c r="C75" s="1" t="s">
        <v>86</v>
      </c>
      <c r="D75">
        <v>2022</v>
      </c>
      <c r="E75">
        <v>2</v>
      </c>
      <c r="F75" s="3">
        <f>'Instrumento de Coleta - 22'!$K$22</f>
        <v>4827560.26</v>
      </c>
    </row>
    <row r="76" spans="1:6">
      <c r="A76" t="str">
        <f t="shared" si="6"/>
        <v>17-7-2022-3</v>
      </c>
      <c r="B76">
        <f>IFERROR(VLOOKUP($J$2,Aux!A:B,2,FALSE),"-")</f>
        <v>17</v>
      </c>
      <c r="C76" s="1" t="s">
        <v>86</v>
      </c>
      <c r="D76">
        <v>2022</v>
      </c>
      <c r="E76">
        <v>3</v>
      </c>
      <c r="F76" s="3">
        <f>'Instrumento de Coleta - 22'!$L$22</f>
        <v>4462075.37</v>
      </c>
    </row>
    <row r="77" spans="1:6">
      <c r="A77" t="str">
        <f t="shared" si="6"/>
        <v>17-7-2022-4</v>
      </c>
      <c r="B77">
        <f>IFERROR(VLOOKUP($J$2,Aux!A:B,2,FALSE),"-")</f>
        <v>17</v>
      </c>
      <c r="C77" s="1" t="s">
        <v>86</v>
      </c>
      <c r="D77">
        <v>2022</v>
      </c>
      <c r="E77">
        <v>4</v>
      </c>
      <c r="F77" s="3">
        <f>'Instrumento de Coleta - 22'!$M$22</f>
        <v>4675432.1100000003</v>
      </c>
    </row>
    <row r="78" spans="1:6">
      <c r="A78" t="str">
        <f t="shared" si="6"/>
        <v>17-7-2022-5</v>
      </c>
      <c r="B78">
        <f>IFERROR(VLOOKUP($J$2,Aux!A:B,2,FALSE),"-")</f>
        <v>17</v>
      </c>
      <c r="C78" s="1" t="s">
        <v>86</v>
      </c>
      <c r="D78">
        <v>2022</v>
      </c>
      <c r="E78">
        <v>5</v>
      </c>
      <c r="F78" s="3">
        <f>'Instrumento de Coleta - 22'!$N$22</f>
        <v>8516162.2400000002</v>
      </c>
    </row>
    <row r="79" spans="1:6">
      <c r="A79" t="str">
        <f t="shared" si="6"/>
        <v>17-7-2022-6</v>
      </c>
      <c r="B79">
        <f>IFERROR(VLOOKUP($J$2,Aux!A:B,2,FALSE),"-")</f>
        <v>17</v>
      </c>
      <c r="C79" s="1" t="s">
        <v>86</v>
      </c>
      <c r="D79">
        <v>2022</v>
      </c>
      <c r="E79">
        <v>6</v>
      </c>
      <c r="F79" s="3">
        <f>'Instrumento de Coleta - 22'!$O$22</f>
        <v>4475055.49</v>
      </c>
    </row>
    <row r="80" spans="1:6">
      <c r="A80" t="str">
        <f t="shared" si="6"/>
        <v>17-7-2022-7</v>
      </c>
      <c r="B80">
        <f>IFERROR(VLOOKUP($J$2,Aux!A:B,2,FALSE),"-")</f>
        <v>17</v>
      </c>
      <c r="C80" s="1" t="s">
        <v>86</v>
      </c>
      <c r="D80">
        <v>2022</v>
      </c>
      <c r="E80">
        <v>7</v>
      </c>
      <c r="F80" s="3">
        <f>'Instrumento de Coleta - 22'!$P$22</f>
        <v>4586929.4800000004</v>
      </c>
    </row>
    <row r="81" spans="1:6">
      <c r="A81" t="str">
        <f t="shared" si="6"/>
        <v>17-7-2022-8</v>
      </c>
      <c r="B81">
        <f>IFERROR(VLOOKUP($J$2,Aux!A:B,2,FALSE),"-")</f>
        <v>17</v>
      </c>
      <c r="C81" s="1" t="s">
        <v>86</v>
      </c>
      <c r="D81">
        <v>2022</v>
      </c>
      <c r="E81">
        <v>8</v>
      </c>
      <c r="F81" s="3">
        <f>'Instrumento de Coleta - 22'!$Q$22</f>
        <v>5178295.21</v>
      </c>
    </row>
    <row r="82" spans="1:6">
      <c r="A82" t="str">
        <f t="shared" si="6"/>
        <v>17-7-2022-9</v>
      </c>
      <c r="B82">
        <f>IFERROR(VLOOKUP($J$2,Aux!A:B,2,FALSE),"-")</f>
        <v>17</v>
      </c>
      <c r="C82" s="1" t="s">
        <v>86</v>
      </c>
      <c r="D82">
        <v>2022</v>
      </c>
      <c r="E82">
        <v>9</v>
      </c>
      <c r="F82" s="3">
        <f>'Instrumento de Coleta - 22'!$R$22</f>
        <v>4830044.01</v>
      </c>
    </row>
    <row r="83" spans="1:6">
      <c r="A83" t="str">
        <f t="shared" si="6"/>
        <v>17-7-2022-10</v>
      </c>
      <c r="B83">
        <f>IFERROR(VLOOKUP($J$2,Aux!A:B,2,FALSE),"-")</f>
        <v>17</v>
      </c>
      <c r="C83" s="1" t="s">
        <v>86</v>
      </c>
      <c r="D83">
        <v>2022</v>
      </c>
      <c r="E83">
        <v>10</v>
      </c>
      <c r="F83" s="3">
        <f>'Instrumento de Coleta - 22'!$S$22</f>
        <v>5177571.67</v>
      </c>
    </row>
    <row r="84" spans="1:6">
      <c r="A84" t="str">
        <f t="shared" si="6"/>
        <v>17-7-2022-11</v>
      </c>
      <c r="B84">
        <f>IFERROR(VLOOKUP($J$2,Aux!A:B,2,FALSE),"-")</f>
        <v>17</v>
      </c>
      <c r="C84" s="1" t="s">
        <v>86</v>
      </c>
      <c r="D84">
        <v>2022</v>
      </c>
      <c r="E84">
        <v>11</v>
      </c>
      <c r="F84" s="3">
        <f>'Instrumento de Coleta - 22'!$T$22</f>
        <v>5711215.46</v>
      </c>
    </row>
    <row r="85" spans="1:6">
      <c r="A85" t="str">
        <f t="shared" si="6"/>
        <v>17-7-2022-12</v>
      </c>
      <c r="B85">
        <f>IFERROR(VLOOKUP($J$2,Aux!A:B,2,FALSE),"-")</f>
        <v>17</v>
      </c>
      <c r="C85" s="1" t="s">
        <v>86</v>
      </c>
      <c r="D85">
        <v>2022</v>
      </c>
      <c r="E85">
        <v>12</v>
      </c>
      <c r="F85" s="3">
        <f>'Instrumento de Coleta - 22'!$U$22</f>
        <v>6065752.5800000001</v>
      </c>
    </row>
    <row r="86" spans="1:6">
      <c r="A86" t="str">
        <f>B86&amp;"-"&amp;C86&amp;"-"&amp;D86&amp;"-"&amp;E86</f>
        <v>17-8-2022-1</v>
      </c>
      <c r="B86">
        <f>IFERROR(VLOOKUP($J$2,Aux!A:B,2,FALSE),"-")</f>
        <v>17</v>
      </c>
      <c r="C86" s="1" t="s">
        <v>87</v>
      </c>
      <c r="D86">
        <v>2022</v>
      </c>
      <c r="E86">
        <v>1</v>
      </c>
      <c r="F86" s="3">
        <f>'Instrumento de Coleta - 22'!$J$25</f>
        <v>179893.69</v>
      </c>
    </row>
    <row r="87" spans="1:6">
      <c r="A87" t="str">
        <f t="shared" ref="A87:A97" si="7">B87&amp;"-"&amp;C87&amp;"-"&amp;D87&amp;"-"&amp;E87</f>
        <v>17-8-2022-2</v>
      </c>
      <c r="B87">
        <f>IFERROR(VLOOKUP($J$2,Aux!A:B,2,FALSE),"-")</f>
        <v>17</v>
      </c>
      <c r="C87" s="1" t="s">
        <v>87</v>
      </c>
      <c r="D87">
        <v>2022</v>
      </c>
      <c r="E87">
        <v>2</v>
      </c>
      <c r="F87" s="3">
        <f>'Instrumento de Coleta - 22'!$K$25</f>
        <v>200074.31</v>
      </c>
    </row>
    <row r="88" spans="1:6">
      <c r="A88" t="str">
        <f t="shared" si="7"/>
        <v>17-8-2022-3</v>
      </c>
      <c r="B88">
        <f>IFERROR(VLOOKUP($J$2,Aux!A:B,2,FALSE),"-")</f>
        <v>17</v>
      </c>
      <c r="C88" s="1" t="s">
        <v>87</v>
      </c>
      <c r="D88">
        <v>2022</v>
      </c>
      <c r="E88">
        <v>3</v>
      </c>
      <c r="F88" s="3">
        <f>'Instrumento de Coleta - 22'!$L$25</f>
        <v>410342.02</v>
      </c>
    </row>
    <row r="89" spans="1:6">
      <c r="A89" t="str">
        <f t="shared" si="7"/>
        <v>17-8-2022-4</v>
      </c>
      <c r="B89">
        <f>IFERROR(VLOOKUP($J$2,Aux!A:B,2,FALSE),"-")</f>
        <v>17</v>
      </c>
      <c r="C89" s="1" t="s">
        <v>87</v>
      </c>
      <c r="D89">
        <v>2022</v>
      </c>
      <c r="E89">
        <v>4</v>
      </c>
      <c r="F89" s="3">
        <f>'Instrumento de Coleta - 22'!$M$25</f>
        <v>155290.32</v>
      </c>
    </row>
    <row r="90" spans="1:6">
      <c r="A90" t="str">
        <f t="shared" si="7"/>
        <v>17-8-2022-5</v>
      </c>
      <c r="B90">
        <f>IFERROR(VLOOKUP($J$2,Aux!A:B,2,FALSE),"-")</f>
        <v>17</v>
      </c>
      <c r="C90" s="1" t="s">
        <v>87</v>
      </c>
      <c r="D90">
        <v>2022</v>
      </c>
      <c r="E90">
        <v>5</v>
      </c>
      <c r="F90" s="3">
        <f>'Instrumento de Coleta - 22'!$N$25</f>
        <v>131483.31</v>
      </c>
    </row>
    <row r="91" spans="1:6">
      <c r="A91" t="str">
        <f t="shared" si="7"/>
        <v>17-8-2022-6</v>
      </c>
      <c r="B91">
        <f>IFERROR(VLOOKUP($J$2,Aux!A:B,2,FALSE),"-")</f>
        <v>17</v>
      </c>
      <c r="C91" s="1" t="s">
        <v>87</v>
      </c>
      <c r="D91">
        <v>2022</v>
      </c>
      <c r="E91">
        <v>6</v>
      </c>
      <c r="F91" s="3">
        <f>'Instrumento de Coleta - 22'!$O$25</f>
        <v>180741.95</v>
      </c>
    </row>
    <row r="92" spans="1:6">
      <c r="A92" t="str">
        <f t="shared" si="7"/>
        <v>17-8-2022-7</v>
      </c>
      <c r="B92">
        <f>IFERROR(VLOOKUP($J$2,Aux!A:B,2,FALSE),"-")</f>
        <v>17</v>
      </c>
      <c r="C92" s="1" t="s">
        <v>87</v>
      </c>
      <c r="D92">
        <v>2022</v>
      </c>
      <c r="E92">
        <v>7</v>
      </c>
      <c r="F92" s="3">
        <f>'Instrumento de Coleta - 22'!$P$25</f>
        <v>504529</v>
      </c>
    </row>
    <row r="93" spans="1:6">
      <c r="A93" t="str">
        <f t="shared" si="7"/>
        <v>17-8-2022-8</v>
      </c>
      <c r="B93">
        <f>IFERROR(VLOOKUP($J$2,Aux!A:B,2,FALSE),"-")</f>
        <v>17</v>
      </c>
      <c r="C93" s="1" t="s">
        <v>87</v>
      </c>
      <c r="D93">
        <v>2022</v>
      </c>
      <c r="E93">
        <v>8</v>
      </c>
      <c r="F93" s="3">
        <f>'Instrumento de Coleta - 22'!$Q$25</f>
        <v>254540.04</v>
      </c>
    </row>
    <row r="94" spans="1:6">
      <c r="A94" t="str">
        <f t="shared" si="7"/>
        <v>17-8-2022-9</v>
      </c>
      <c r="B94">
        <f>IFERROR(VLOOKUP($J$2,Aux!A:B,2,FALSE),"-")</f>
        <v>17</v>
      </c>
      <c r="C94" s="1" t="s">
        <v>87</v>
      </c>
      <c r="D94">
        <v>2022</v>
      </c>
      <c r="E94">
        <v>9</v>
      </c>
      <c r="F94" s="3">
        <f>'Instrumento de Coleta - 22'!$R$25</f>
        <v>2267639.62</v>
      </c>
    </row>
    <row r="95" spans="1:6">
      <c r="A95" t="str">
        <f t="shared" si="7"/>
        <v>17-8-2022-10</v>
      </c>
      <c r="B95">
        <f>IFERROR(VLOOKUP($J$2,Aux!A:B,2,FALSE),"-")</f>
        <v>17</v>
      </c>
      <c r="C95" s="1" t="s">
        <v>87</v>
      </c>
      <c r="D95">
        <v>2022</v>
      </c>
      <c r="E95">
        <v>10</v>
      </c>
      <c r="F95" s="3">
        <f>'Instrumento de Coleta - 22'!$S$25</f>
        <v>30170.74</v>
      </c>
    </row>
    <row r="96" spans="1:6">
      <c r="A96" t="str">
        <f t="shared" si="7"/>
        <v>17-8-2022-11</v>
      </c>
      <c r="B96">
        <f>IFERROR(VLOOKUP($J$2,Aux!A:B,2,FALSE),"-")</f>
        <v>17</v>
      </c>
      <c r="C96" s="1" t="s">
        <v>87</v>
      </c>
      <c r="D96">
        <v>2022</v>
      </c>
      <c r="E96">
        <v>11</v>
      </c>
      <c r="F96" s="3">
        <f>'Instrumento de Coleta - 22'!$T$25</f>
        <v>280858.84999999998</v>
      </c>
    </row>
    <row r="97" spans="1:6">
      <c r="A97" t="str">
        <f t="shared" si="7"/>
        <v>17-8-2022-12</v>
      </c>
      <c r="B97">
        <f>IFERROR(VLOOKUP($J$2,Aux!A:B,2,FALSE),"-")</f>
        <v>17</v>
      </c>
      <c r="C97" s="1" t="s">
        <v>87</v>
      </c>
      <c r="D97">
        <v>2022</v>
      </c>
      <c r="E97">
        <v>12</v>
      </c>
      <c r="F97" s="3">
        <f>'Instrumento de Coleta - 22'!$U$25</f>
        <v>254674.07</v>
      </c>
    </row>
    <row r="98" spans="1:6">
      <c r="A98" t="str">
        <f>B98&amp;"-"&amp;C98&amp;"-"&amp;D98&amp;"-"&amp;E98</f>
        <v>17-9-2022-1</v>
      </c>
      <c r="B98">
        <f>IFERROR(VLOOKUP($J$2,Aux!A:B,2,FALSE),"-")</f>
        <v>17</v>
      </c>
      <c r="C98" s="1" t="s">
        <v>88</v>
      </c>
      <c r="D98">
        <v>2022</v>
      </c>
      <c r="E98">
        <v>1</v>
      </c>
      <c r="F98" s="4">
        <f>'Instrumento de Coleta - 22'!$J$33</f>
        <v>3</v>
      </c>
    </row>
    <row r="99" spans="1:6">
      <c r="A99" t="str">
        <f t="shared" ref="A99:A109" si="8">B99&amp;"-"&amp;C99&amp;"-"&amp;D99&amp;"-"&amp;E99</f>
        <v>17-9-2022-2</v>
      </c>
      <c r="B99">
        <f>IFERROR(VLOOKUP($J$2,Aux!A:B,2,FALSE),"-")</f>
        <v>17</v>
      </c>
      <c r="C99" s="1" t="s">
        <v>88</v>
      </c>
      <c r="D99">
        <v>2022</v>
      </c>
      <c r="E99">
        <v>2</v>
      </c>
      <c r="F99" s="4">
        <f>'Instrumento de Coleta - 22'!$K$33</f>
        <v>3</v>
      </c>
    </row>
    <row r="100" spans="1:6">
      <c r="A100" t="str">
        <f t="shared" si="8"/>
        <v>17-9-2022-3</v>
      </c>
      <c r="B100">
        <f>IFERROR(VLOOKUP($J$2,Aux!A:B,2,FALSE),"-")</f>
        <v>17</v>
      </c>
      <c r="C100" s="1" t="s">
        <v>88</v>
      </c>
      <c r="D100">
        <v>2022</v>
      </c>
      <c r="E100">
        <v>3</v>
      </c>
      <c r="F100" s="4">
        <f>'Instrumento de Coleta - 22'!$L$33</f>
        <v>4</v>
      </c>
    </row>
    <row r="101" spans="1:6">
      <c r="A101" t="str">
        <f t="shared" si="8"/>
        <v>17-9-2022-4</v>
      </c>
      <c r="B101">
        <f>IFERROR(VLOOKUP($J$2,Aux!A:B,2,FALSE),"-")</f>
        <v>17</v>
      </c>
      <c r="C101" s="1" t="s">
        <v>88</v>
      </c>
      <c r="D101">
        <v>2022</v>
      </c>
      <c r="E101">
        <v>4</v>
      </c>
      <c r="F101" s="4">
        <f>'Instrumento de Coleta - 22'!$M$33</f>
        <v>2</v>
      </c>
    </row>
    <row r="102" spans="1:6">
      <c r="A102" t="str">
        <f t="shared" si="8"/>
        <v>17-9-2022-5</v>
      </c>
      <c r="B102">
        <f>IFERROR(VLOOKUP($J$2,Aux!A:B,2,FALSE),"-")</f>
        <v>17</v>
      </c>
      <c r="C102" s="1" t="s">
        <v>88</v>
      </c>
      <c r="D102">
        <v>2022</v>
      </c>
      <c r="E102">
        <v>5</v>
      </c>
      <c r="F102" s="4">
        <f>'Instrumento de Coleta - 22'!$N$33</f>
        <v>4</v>
      </c>
    </row>
    <row r="103" spans="1:6">
      <c r="A103" t="str">
        <f t="shared" si="8"/>
        <v>17-9-2022-6</v>
      </c>
      <c r="B103">
        <f>IFERROR(VLOOKUP($J$2,Aux!A:B,2,FALSE),"-")</f>
        <v>17</v>
      </c>
      <c r="C103" s="1" t="s">
        <v>88</v>
      </c>
      <c r="D103">
        <v>2022</v>
      </c>
      <c r="E103">
        <v>6</v>
      </c>
      <c r="F103" s="4">
        <f>'Instrumento de Coleta - 22'!$O$33</f>
        <v>4</v>
      </c>
    </row>
    <row r="104" spans="1:6">
      <c r="A104" t="str">
        <f t="shared" si="8"/>
        <v>17-9-2022-7</v>
      </c>
      <c r="B104">
        <f>IFERROR(VLOOKUP($J$2,Aux!A:B,2,FALSE),"-")</f>
        <v>17</v>
      </c>
      <c r="C104" s="1" t="s">
        <v>88</v>
      </c>
      <c r="D104">
        <v>2022</v>
      </c>
      <c r="E104">
        <v>7</v>
      </c>
      <c r="F104" s="4">
        <f>'Instrumento de Coleta - 22'!$P$33</f>
        <v>0</v>
      </c>
    </row>
    <row r="105" spans="1:6">
      <c r="A105" t="str">
        <f t="shared" si="8"/>
        <v>17-9-2022-8</v>
      </c>
      <c r="B105">
        <f>IFERROR(VLOOKUP($J$2,Aux!A:B,2,FALSE),"-")</f>
        <v>17</v>
      </c>
      <c r="C105" s="1" t="s">
        <v>88</v>
      </c>
      <c r="D105">
        <v>2022</v>
      </c>
      <c r="E105">
        <v>8</v>
      </c>
      <c r="F105" s="4">
        <f>'Instrumento de Coleta - 22'!$Q$33</f>
        <v>2</v>
      </c>
    </row>
    <row r="106" spans="1:6">
      <c r="A106" t="str">
        <f t="shared" si="8"/>
        <v>17-9-2022-9</v>
      </c>
      <c r="B106">
        <f>IFERROR(VLOOKUP($J$2,Aux!A:B,2,FALSE),"-")</f>
        <v>17</v>
      </c>
      <c r="C106" s="1" t="s">
        <v>88</v>
      </c>
      <c r="D106">
        <v>2022</v>
      </c>
      <c r="E106">
        <v>9</v>
      </c>
      <c r="F106" s="4">
        <f>'Instrumento de Coleta - 22'!$R$33</f>
        <v>4</v>
      </c>
    </row>
    <row r="107" spans="1:6">
      <c r="A107" t="str">
        <f t="shared" si="8"/>
        <v>17-9-2022-10</v>
      </c>
      <c r="B107">
        <f>IFERROR(VLOOKUP($J$2,Aux!A:B,2,FALSE),"-")</f>
        <v>17</v>
      </c>
      <c r="C107" s="1" t="s">
        <v>88</v>
      </c>
      <c r="D107">
        <v>2022</v>
      </c>
      <c r="E107">
        <v>10</v>
      </c>
      <c r="F107" s="4">
        <f>'Instrumento de Coleta - 22'!$S$33</f>
        <v>1</v>
      </c>
    </row>
    <row r="108" spans="1:6">
      <c r="A108" t="str">
        <f t="shared" si="8"/>
        <v>17-9-2022-11</v>
      </c>
      <c r="B108">
        <f>IFERROR(VLOOKUP($J$2,Aux!A:B,2,FALSE),"-")</f>
        <v>17</v>
      </c>
      <c r="C108" s="1" t="s">
        <v>88</v>
      </c>
      <c r="D108">
        <v>2022</v>
      </c>
      <c r="E108">
        <v>11</v>
      </c>
      <c r="F108" s="4">
        <f>'Instrumento de Coleta - 22'!$T$33</f>
        <v>1</v>
      </c>
    </row>
    <row r="109" spans="1:6">
      <c r="A109" t="str">
        <f t="shared" si="8"/>
        <v>17-9-2022-12</v>
      </c>
      <c r="B109">
        <f>IFERROR(VLOOKUP($J$2,Aux!A:B,2,FALSE),"-")</f>
        <v>17</v>
      </c>
      <c r="C109" s="1" t="s">
        <v>88</v>
      </c>
      <c r="D109">
        <v>2022</v>
      </c>
      <c r="E109">
        <v>12</v>
      </c>
      <c r="F109" s="4">
        <f>'Instrumento de Coleta - 22'!$U$33</f>
        <v>1</v>
      </c>
    </row>
    <row r="110" spans="1:6">
      <c r="A110" t="str">
        <f>B110&amp;"-"&amp;C110&amp;"-"&amp;D110&amp;"-"&amp;E110</f>
        <v>17-10-2022-1</v>
      </c>
      <c r="B110">
        <f>IFERROR(VLOOKUP($J$2,Aux!A:B,2,FALSE),"-")</f>
        <v>17</v>
      </c>
      <c r="C110" s="1" t="s">
        <v>89</v>
      </c>
      <c r="D110">
        <v>2022</v>
      </c>
      <c r="E110">
        <v>1</v>
      </c>
      <c r="F110" s="4">
        <f>'Instrumento de Coleta - 22'!$J$34</f>
        <v>3</v>
      </c>
    </row>
    <row r="111" spans="1:6">
      <c r="A111" t="str">
        <f t="shared" ref="A111:A121" si="9">B111&amp;"-"&amp;C111&amp;"-"&amp;D111&amp;"-"&amp;E111</f>
        <v>17-10-2022-2</v>
      </c>
      <c r="B111">
        <f>IFERROR(VLOOKUP($J$2,Aux!A:B,2,FALSE),"-")</f>
        <v>17</v>
      </c>
      <c r="C111" s="1" t="s">
        <v>89</v>
      </c>
      <c r="D111">
        <v>2022</v>
      </c>
      <c r="E111">
        <v>2</v>
      </c>
      <c r="F111" s="4">
        <f>'Instrumento de Coleta - 22'!$K$34</f>
        <v>3</v>
      </c>
    </row>
    <row r="112" spans="1:6">
      <c r="A112" t="str">
        <f t="shared" si="9"/>
        <v>17-10-2022-3</v>
      </c>
      <c r="B112">
        <f>IFERROR(VLOOKUP($J$2,Aux!A:B,2,FALSE),"-")</f>
        <v>17</v>
      </c>
      <c r="C112" s="1" t="s">
        <v>89</v>
      </c>
      <c r="D112">
        <v>2022</v>
      </c>
      <c r="E112">
        <v>3</v>
      </c>
      <c r="F112" s="4">
        <f>'Instrumento de Coleta - 22'!$L$34</f>
        <v>4</v>
      </c>
    </row>
    <row r="113" spans="1:6">
      <c r="A113" t="str">
        <f t="shared" si="9"/>
        <v>17-10-2022-4</v>
      </c>
      <c r="B113">
        <f>IFERROR(VLOOKUP($J$2,Aux!A:B,2,FALSE),"-")</f>
        <v>17</v>
      </c>
      <c r="C113" s="1" t="s">
        <v>89</v>
      </c>
      <c r="D113">
        <v>2022</v>
      </c>
      <c r="E113">
        <v>4</v>
      </c>
      <c r="F113" s="4">
        <f>'Instrumento de Coleta - 22'!$M$34</f>
        <v>2</v>
      </c>
    </row>
    <row r="114" spans="1:6">
      <c r="A114" t="str">
        <f t="shared" si="9"/>
        <v>17-10-2022-5</v>
      </c>
      <c r="B114">
        <f>IFERROR(VLOOKUP($J$2,Aux!A:B,2,FALSE),"-")</f>
        <v>17</v>
      </c>
      <c r="C114" s="1" t="s">
        <v>89</v>
      </c>
      <c r="D114">
        <v>2022</v>
      </c>
      <c r="E114">
        <v>5</v>
      </c>
      <c r="F114" s="4">
        <f>'Instrumento de Coleta - 22'!$N$34</f>
        <v>4</v>
      </c>
    </row>
    <row r="115" spans="1:6">
      <c r="A115" t="str">
        <f t="shared" si="9"/>
        <v>17-10-2022-6</v>
      </c>
      <c r="B115">
        <f>IFERROR(VLOOKUP($J$2,Aux!A:B,2,FALSE),"-")</f>
        <v>17</v>
      </c>
      <c r="C115" s="1" t="s">
        <v>89</v>
      </c>
      <c r="D115">
        <v>2022</v>
      </c>
      <c r="E115">
        <v>6</v>
      </c>
      <c r="F115" s="4">
        <f>'Instrumento de Coleta - 22'!$O$34</f>
        <v>4</v>
      </c>
    </row>
    <row r="116" spans="1:6">
      <c r="A116" t="str">
        <f t="shared" si="9"/>
        <v>17-10-2022-7</v>
      </c>
      <c r="B116">
        <f>IFERROR(VLOOKUP($J$2,Aux!A:B,2,FALSE),"-")</f>
        <v>17</v>
      </c>
      <c r="C116" s="1" t="s">
        <v>89</v>
      </c>
      <c r="D116">
        <v>2022</v>
      </c>
      <c r="E116">
        <v>7</v>
      </c>
      <c r="F116" s="4">
        <f>'Instrumento de Coleta - 22'!$P$34</f>
        <v>0</v>
      </c>
    </row>
    <row r="117" spans="1:6">
      <c r="A117" t="str">
        <f t="shared" si="9"/>
        <v>17-10-2022-8</v>
      </c>
      <c r="B117">
        <f>IFERROR(VLOOKUP($J$2,Aux!A:B,2,FALSE),"-")</f>
        <v>17</v>
      </c>
      <c r="C117" s="1" t="s">
        <v>89</v>
      </c>
      <c r="D117">
        <v>2022</v>
      </c>
      <c r="E117">
        <v>8</v>
      </c>
      <c r="F117" s="4">
        <f>'Instrumento de Coleta - 22'!$Q$34</f>
        <v>2</v>
      </c>
    </row>
    <row r="118" spans="1:6">
      <c r="A118" t="str">
        <f t="shared" si="9"/>
        <v>17-10-2022-9</v>
      </c>
      <c r="B118">
        <f>IFERROR(VLOOKUP($J$2,Aux!A:B,2,FALSE),"-")</f>
        <v>17</v>
      </c>
      <c r="C118" s="1" t="s">
        <v>89</v>
      </c>
      <c r="D118">
        <v>2022</v>
      </c>
      <c r="E118">
        <v>9</v>
      </c>
      <c r="F118" s="4">
        <f>'Instrumento de Coleta - 22'!$R$34</f>
        <v>4</v>
      </c>
    </row>
    <row r="119" spans="1:6">
      <c r="A119" t="str">
        <f t="shared" si="9"/>
        <v>17-10-2022-10</v>
      </c>
      <c r="B119">
        <f>IFERROR(VLOOKUP($J$2,Aux!A:B,2,FALSE),"-")</f>
        <v>17</v>
      </c>
      <c r="C119" s="1" t="s">
        <v>89</v>
      </c>
      <c r="D119">
        <v>2022</v>
      </c>
      <c r="E119">
        <v>10</v>
      </c>
      <c r="F119" s="4">
        <f>'Instrumento de Coleta - 22'!$S$34</f>
        <v>1</v>
      </c>
    </row>
    <row r="120" spans="1:6">
      <c r="A120" t="str">
        <f t="shared" si="9"/>
        <v>17-10-2022-11</v>
      </c>
      <c r="B120">
        <f>IFERROR(VLOOKUP($J$2,Aux!A:B,2,FALSE),"-")</f>
        <v>17</v>
      </c>
      <c r="C120" s="1" t="s">
        <v>89</v>
      </c>
      <c r="D120">
        <v>2022</v>
      </c>
      <c r="E120">
        <v>11</v>
      </c>
      <c r="F120" s="4">
        <f>'Instrumento de Coleta - 22'!$T$34</f>
        <v>1</v>
      </c>
    </row>
    <row r="121" spans="1:6">
      <c r="A121" t="str">
        <f t="shared" si="9"/>
        <v>17-10-2022-12</v>
      </c>
      <c r="B121">
        <f>IFERROR(VLOOKUP($J$2,Aux!A:B,2,FALSE),"-")</f>
        <v>17</v>
      </c>
      <c r="C121" s="1" t="s">
        <v>89</v>
      </c>
      <c r="D121">
        <v>2022</v>
      </c>
      <c r="E121">
        <v>12</v>
      </c>
      <c r="F121" s="4">
        <f>'Instrumento de Coleta - 22'!$U$34</f>
        <v>1</v>
      </c>
    </row>
    <row r="122" spans="1:6">
      <c r="A122" t="str">
        <f>B122&amp;"-"&amp;C122&amp;"-"&amp;D122&amp;"-"&amp;E122</f>
        <v>17-16-2022-1</v>
      </c>
      <c r="B122">
        <f>IFERROR(VLOOKUP($J$2,Aux!A:B,2,FALSE),"-")</f>
        <v>17</v>
      </c>
      <c r="C122" s="1" t="s">
        <v>90</v>
      </c>
      <c r="D122">
        <v>2022</v>
      </c>
      <c r="E122">
        <v>1</v>
      </c>
      <c r="F122" s="4">
        <f>'Instrumento de Coleta - 22'!$J$29</f>
        <v>18554</v>
      </c>
    </row>
    <row r="123" spans="1:6">
      <c r="A123" t="str">
        <f t="shared" ref="A123:A133" si="10">B123&amp;"-"&amp;C123&amp;"-"&amp;D123&amp;"-"&amp;E123</f>
        <v>17-16-2022-2</v>
      </c>
      <c r="B123">
        <f>IFERROR(VLOOKUP($J$2,Aux!A:B,2,FALSE),"-")</f>
        <v>17</v>
      </c>
      <c r="C123" s="1" t="s">
        <v>90</v>
      </c>
      <c r="D123">
        <v>2022</v>
      </c>
      <c r="E123">
        <v>2</v>
      </c>
      <c r="F123" s="4">
        <f>'Instrumento de Coleta - 22'!$K$29</f>
        <v>20974</v>
      </c>
    </row>
    <row r="124" spans="1:6">
      <c r="A124" t="str">
        <f t="shared" si="10"/>
        <v>17-16-2022-3</v>
      </c>
      <c r="B124">
        <f>IFERROR(VLOOKUP($J$2,Aux!A:B,2,FALSE),"-")</f>
        <v>17</v>
      </c>
      <c r="C124" s="1" t="s">
        <v>90</v>
      </c>
      <c r="D124">
        <v>2022</v>
      </c>
      <c r="E124">
        <v>3</v>
      </c>
      <c r="F124" s="4">
        <f>'Instrumento de Coleta - 22'!$L$29</f>
        <v>21610</v>
      </c>
    </row>
    <row r="125" spans="1:6">
      <c r="A125" t="str">
        <f t="shared" si="10"/>
        <v>17-16-2022-4</v>
      </c>
      <c r="B125">
        <f>IFERROR(VLOOKUP($J$2,Aux!A:B,2,FALSE),"-")</f>
        <v>17</v>
      </c>
      <c r="C125" s="1" t="s">
        <v>90</v>
      </c>
      <c r="D125">
        <v>2022</v>
      </c>
      <c r="E125">
        <v>4</v>
      </c>
      <c r="F125" s="4">
        <f>'Instrumento de Coleta - 22'!$M$29</f>
        <v>19190</v>
      </c>
    </row>
    <row r="126" spans="1:6">
      <c r="A126" t="str">
        <f t="shared" si="10"/>
        <v>17-16-2022-5</v>
      </c>
      <c r="B126">
        <f>IFERROR(VLOOKUP($J$2,Aux!A:B,2,FALSE),"-")</f>
        <v>17</v>
      </c>
      <c r="C126" s="1" t="s">
        <v>90</v>
      </c>
      <c r="D126">
        <v>2022</v>
      </c>
      <c r="E126">
        <v>5</v>
      </c>
      <c r="F126" s="4">
        <f>'Instrumento de Coleta - 22'!$N$29</f>
        <v>14888</v>
      </c>
    </row>
    <row r="127" spans="1:6">
      <c r="A127" t="str">
        <f t="shared" si="10"/>
        <v>17-16-2022-6</v>
      </c>
      <c r="B127">
        <f>IFERROR(VLOOKUP($J$2,Aux!A:B,2,FALSE),"-")</f>
        <v>17</v>
      </c>
      <c r="C127" s="1" t="s">
        <v>90</v>
      </c>
      <c r="D127">
        <v>2022</v>
      </c>
      <c r="E127">
        <v>6</v>
      </c>
      <c r="F127" s="4">
        <f>'Instrumento de Coleta - 22'!$O$29</f>
        <v>11007</v>
      </c>
    </row>
    <row r="128" spans="1:6">
      <c r="A128" t="str">
        <f t="shared" si="10"/>
        <v>17-16-2022-7</v>
      </c>
      <c r="B128">
        <f>IFERROR(VLOOKUP($J$2,Aux!A:B,2,FALSE),"-")</f>
        <v>17</v>
      </c>
      <c r="C128" s="1" t="s">
        <v>90</v>
      </c>
      <c r="D128">
        <v>2022</v>
      </c>
      <c r="E128">
        <v>7</v>
      </c>
      <c r="F128" s="4">
        <f>'Instrumento de Coleta - 22'!$P$29</f>
        <v>12795</v>
      </c>
    </row>
    <row r="129" spans="1:6">
      <c r="A129" t="str">
        <f t="shared" si="10"/>
        <v>17-16-2022-8</v>
      </c>
      <c r="B129">
        <f>IFERROR(VLOOKUP($J$2,Aux!A:B,2,FALSE),"-")</f>
        <v>17</v>
      </c>
      <c r="C129" s="1" t="s">
        <v>90</v>
      </c>
      <c r="D129">
        <v>2022</v>
      </c>
      <c r="E129">
        <v>8</v>
      </c>
      <c r="F129" s="4">
        <f>'Instrumento de Coleta - 22'!$Q$29</f>
        <v>13461</v>
      </c>
    </row>
    <row r="130" spans="1:6">
      <c r="A130" t="str">
        <f t="shared" si="10"/>
        <v>17-16-2022-9</v>
      </c>
      <c r="B130">
        <f>IFERROR(VLOOKUP($J$2,Aux!A:B,2,FALSE),"-")</f>
        <v>17</v>
      </c>
      <c r="C130" s="1" t="s">
        <v>90</v>
      </c>
      <c r="D130">
        <v>2022</v>
      </c>
      <c r="E130">
        <v>9</v>
      </c>
      <c r="F130" s="4">
        <f>'Instrumento de Coleta - 22'!$R$29</f>
        <v>13017</v>
      </c>
    </row>
    <row r="131" spans="1:6">
      <c r="A131" t="str">
        <f t="shared" si="10"/>
        <v>17-16-2022-10</v>
      </c>
      <c r="B131">
        <f>IFERROR(VLOOKUP($J$2,Aux!A:B,2,FALSE),"-")</f>
        <v>17</v>
      </c>
      <c r="C131" s="1" t="s">
        <v>90</v>
      </c>
      <c r="D131">
        <v>2022</v>
      </c>
      <c r="E131">
        <v>10</v>
      </c>
      <c r="F131" s="4">
        <f>'Instrumento de Coleta - 22'!$S$29</f>
        <v>13411</v>
      </c>
    </row>
    <row r="132" spans="1:6">
      <c r="A132" t="str">
        <f t="shared" si="10"/>
        <v>17-16-2022-11</v>
      </c>
      <c r="B132">
        <f>IFERROR(VLOOKUP($J$2,Aux!A:B,2,FALSE),"-")</f>
        <v>17</v>
      </c>
      <c r="C132" s="1" t="s">
        <v>90</v>
      </c>
      <c r="D132">
        <v>2022</v>
      </c>
      <c r="E132">
        <v>11</v>
      </c>
      <c r="F132" s="4">
        <f>'Instrumento de Coleta - 22'!$T$29</f>
        <v>13174</v>
      </c>
    </row>
    <row r="133" spans="1:6">
      <c r="A133" t="str">
        <f t="shared" si="10"/>
        <v>17-16-2022-12</v>
      </c>
      <c r="B133">
        <f>IFERROR(VLOOKUP($J$2,Aux!A:B,2,FALSE),"-")</f>
        <v>17</v>
      </c>
      <c r="C133" s="1" t="s">
        <v>90</v>
      </c>
      <c r="D133">
        <v>2022</v>
      </c>
      <c r="E133">
        <v>12</v>
      </c>
      <c r="F133" s="4">
        <f>'Instrumento de Coleta - 22'!$U$29</f>
        <v>16634</v>
      </c>
    </row>
    <row r="134" spans="1:6">
      <c r="A134" t="str">
        <f>B134&amp;"-"&amp;C134&amp;"-"&amp;D134&amp;"-"&amp;E134</f>
        <v>17-17-2022-1</v>
      </c>
      <c r="B134">
        <f>IFERROR(VLOOKUP($J$2,Aux!A:B,2,FALSE),"-")</f>
        <v>17</v>
      </c>
      <c r="C134" s="1" t="s">
        <v>91</v>
      </c>
      <c r="D134">
        <v>2022</v>
      </c>
      <c r="E134">
        <v>1</v>
      </c>
      <c r="F134" s="4">
        <f>'Instrumento de Coleta - 22'!$J$30</f>
        <v>76.930000000000007</v>
      </c>
    </row>
    <row r="135" spans="1:6">
      <c r="A135" t="str">
        <f t="shared" ref="A135:A145" si="11">B135&amp;"-"&amp;C135&amp;"-"&amp;D135&amp;"-"&amp;E135</f>
        <v>17-17-2022-2</v>
      </c>
      <c r="B135">
        <f>IFERROR(VLOOKUP($J$2,Aux!A:B,2,FALSE),"-")</f>
        <v>17</v>
      </c>
      <c r="C135" s="1" t="s">
        <v>91</v>
      </c>
      <c r="D135">
        <v>2022</v>
      </c>
      <c r="E135">
        <v>2</v>
      </c>
      <c r="F135" s="4">
        <f>'Instrumento de Coleta - 22'!$K$30</f>
        <v>55.86</v>
      </c>
    </row>
    <row r="136" spans="1:6">
      <c r="A136" t="str">
        <f t="shared" si="11"/>
        <v>17-17-2022-3</v>
      </c>
      <c r="B136">
        <f>IFERROR(VLOOKUP($J$2,Aux!A:B,2,FALSE),"-")</f>
        <v>17</v>
      </c>
      <c r="C136" s="1" t="s">
        <v>91</v>
      </c>
      <c r="D136">
        <v>2022</v>
      </c>
      <c r="E136">
        <v>3</v>
      </c>
      <c r="F136" s="4">
        <f>'Instrumento de Coleta - 22'!$L$30</f>
        <v>94.57</v>
      </c>
    </row>
    <row r="137" spans="1:6">
      <c r="A137" t="str">
        <f t="shared" si="11"/>
        <v>17-17-2022-4</v>
      </c>
      <c r="B137">
        <f>IFERROR(VLOOKUP($J$2,Aux!A:B,2,FALSE),"-")</f>
        <v>17</v>
      </c>
      <c r="C137" s="1" t="s">
        <v>91</v>
      </c>
      <c r="D137">
        <v>2022</v>
      </c>
      <c r="E137">
        <v>4</v>
      </c>
      <c r="F137" s="4">
        <f>'Instrumento de Coleta - 22'!$M$30</f>
        <v>94.57</v>
      </c>
    </row>
    <row r="138" spans="1:6">
      <c r="A138" t="str">
        <f t="shared" si="11"/>
        <v>17-17-2022-5</v>
      </c>
      <c r="B138">
        <f>IFERROR(VLOOKUP($J$2,Aux!A:B,2,FALSE),"-")</f>
        <v>17</v>
      </c>
      <c r="C138" s="1" t="s">
        <v>91</v>
      </c>
      <c r="D138">
        <v>2022</v>
      </c>
      <c r="E138">
        <v>5</v>
      </c>
      <c r="F138" s="4">
        <f>'Instrumento de Coleta - 22'!$N$30</f>
        <v>86.24</v>
      </c>
    </row>
    <row r="139" spans="1:6">
      <c r="A139" t="str">
        <f t="shared" si="11"/>
        <v>17-17-2022-6</v>
      </c>
      <c r="B139">
        <f>IFERROR(VLOOKUP($J$2,Aux!A:B,2,FALSE),"-")</f>
        <v>17</v>
      </c>
      <c r="C139" s="1" t="s">
        <v>91</v>
      </c>
      <c r="D139">
        <v>2022</v>
      </c>
      <c r="E139">
        <v>6</v>
      </c>
      <c r="F139" s="4">
        <f>'Instrumento de Coleta - 22'!$O$30</f>
        <v>90.16</v>
      </c>
    </row>
    <row r="140" spans="1:6">
      <c r="A140" t="str">
        <f t="shared" si="11"/>
        <v>17-17-2022-7</v>
      </c>
      <c r="B140">
        <f>IFERROR(VLOOKUP($J$2,Aux!A:B,2,FALSE),"-")</f>
        <v>17</v>
      </c>
      <c r="C140" s="1" t="s">
        <v>91</v>
      </c>
      <c r="D140">
        <v>2022</v>
      </c>
      <c r="E140">
        <v>7</v>
      </c>
      <c r="F140" s="4">
        <f>'Instrumento de Coleta - 22'!$P$30</f>
        <v>92.12</v>
      </c>
    </row>
    <row r="141" spans="1:6">
      <c r="A141" t="str">
        <f t="shared" si="11"/>
        <v>17-17-2022-8</v>
      </c>
      <c r="B141">
        <f>IFERROR(VLOOKUP($J$2,Aux!A:B,2,FALSE),"-")</f>
        <v>17</v>
      </c>
      <c r="C141" s="1" t="s">
        <v>91</v>
      </c>
      <c r="D141">
        <v>2022</v>
      </c>
      <c r="E141">
        <v>8</v>
      </c>
      <c r="F141" s="4">
        <f>'Instrumento de Coleta - 22'!$Q$30</f>
        <v>89.67</v>
      </c>
    </row>
    <row r="142" spans="1:6">
      <c r="A142" t="str">
        <f t="shared" si="11"/>
        <v>17-17-2022-9</v>
      </c>
      <c r="B142">
        <f>IFERROR(VLOOKUP($J$2,Aux!A:B,2,FALSE),"-")</f>
        <v>17</v>
      </c>
      <c r="C142" s="1" t="s">
        <v>91</v>
      </c>
      <c r="D142">
        <v>2022</v>
      </c>
      <c r="E142">
        <v>9</v>
      </c>
      <c r="F142" s="4">
        <f>'Instrumento de Coleta - 22'!$R$30</f>
        <v>94.08</v>
      </c>
    </row>
    <row r="143" spans="1:6">
      <c r="A143" t="str">
        <f t="shared" si="11"/>
        <v>17-17-2022-10</v>
      </c>
      <c r="B143">
        <f>IFERROR(VLOOKUP($J$2,Aux!A:B,2,FALSE),"-")</f>
        <v>17</v>
      </c>
      <c r="C143" s="1" t="s">
        <v>91</v>
      </c>
      <c r="D143">
        <v>2022</v>
      </c>
      <c r="E143">
        <v>10</v>
      </c>
      <c r="F143" s="4">
        <f>'Instrumento de Coleta - 22'!$S$30</f>
        <v>100.94</v>
      </c>
    </row>
    <row r="144" spans="1:6">
      <c r="A144" t="str">
        <f t="shared" si="11"/>
        <v>17-17-2022-11</v>
      </c>
      <c r="B144">
        <f>IFERROR(VLOOKUP($J$2,Aux!A:B,2,FALSE),"-")</f>
        <v>17</v>
      </c>
      <c r="C144" s="1" t="s">
        <v>91</v>
      </c>
      <c r="D144">
        <v>2022</v>
      </c>
      <c r="E144">
        <v>11</v>
      </c>
      <c r="F144" s="4">
        <f>'Instrumento de Coleta - 22'!$T$30</f>
        <v>97.02</v>
      </c>
    </row>
    <row r="145" spans="1:6">
      <c r="A145" t="str">
        <f t="shared" si="11"/>
        <v>17-17-2022-12</v>
      </c>
      <c r="B145">
        <f>IFERROR(VLOOKUP($J$2,Aux!A:B,2,FALSE),"-")</f>
        <v>17</v>
      </c>
      <c r="C145" s="1" t="s">
        <v>91</v>
      </c>
      <c r="D145">
        <v>2022</v>
      </c>
      <c r="E145">
        <v>12</v>
      </c>
      <c r="F145" s="4">
        <f>'Instrumento de Coleta - 22'!$U$30</f>
        <v>92.12</v>
      </c>
    </row>
    <row r="146" spans="1:6">
      <c r="A146" t="str">
        <f>B146&amp;"-"&amp;C146&amp;"-"&amp;D146&amp;"-"&amp;E146</f>
        <v>17-18-2022-1</v>
      </c>
      <c r="B146">
        <f>IFERROR(VLOOKUP($J$2,Aux!A:B,2,FALSE),"-")</f>
        <v>17</v>
      </c>
      <c r="C146" s="1" t="s">
        <v>92</v>
      </c>
      <c r="D146">
        <v>2022</v>
      </c>
      <c r="E146">
        <v>1</v>
      </c>
      <c r="F146" s="4">
        <f>'Instrumento de Coleta - 22'!$J$31</f>
        <v>1891.88</v>
      </c>
    </row>
    <row r="147" spans="1:6">
      <c r="A147" t="str">
        <f t="shared" ref="A147:A157" si="12">B147&amp;"-"&amp;C147&amp;"-"&amp;D147&amp;"-"&amp;E147</f>
        <v>17-18-2022-2</v>
      </c>
      <c r="B147">
        <f>IFERROR(VLOOKUP($J$2,Aux!A:B,2,FALSE),"-")</f>
        <v>17</v>
      </c>
      <c r="C147" s="1" t="s">
        <v>92</v>
      </c>
      <c r="D147">
        <v>2022</v>
      </c>
      <c r="E147">
        <v>2</v>
      </c>
      <c r="F147" s="4">
        <f>'Instrumento de Coleta - 22'!$K$31</f>
        <v>1891.88</v>
      </c>
    </row>
    <row r="148" spans="1:6">
      <c r="A148" t="str">
        <f t="shared" si="12"/>
        <v>17-18-2022-3</v>
      </c>
      <c r="B148">
        <f>IFERROR(VLOOKUP($J$2,Aux!A:B,2,FALSE),"-")</f>
        <v>17</v>
      </c>
      <c r="C148" s="1" t="s">
        <v>92</v>
      </c>
      <c r="D148">
        <v>2022</v>
      </c>
      <c r="E148">
        <v>3</v>
      </c>
      <c r="F148" s="4">
        <f>'Instrumento de Coleta - 22'!$L$31</f>
        <v>1891.88</v>
      </c>
    </row>
    <row r="149" spans="1:6">
      <c r="A149" t="str">
        <f t="shared" si="12"/>
        <v>17-18-2022-4</v>
      </c>
      <c r="B149">
        <f>IFERROR(VLOOKUP($J$2,Aux!A:B,2,FALSE),"-")</f>
        <v>17</v>
      </c>
      <c r="C149" s="1" t="s">
        <v>92</v>
      </c>
      <c r="D149">
        <v>2022</v>
      </c>
      <c r="E149">
        <v>4</v>
      </c>
      <c r="F149" s="4">
        <f>'Instrumento de Coleta - 22'!$M$31</f>
        <v>1891.88</v>
      </c>
    </row>
    <row r="150" spans="1:6">
      <c r="A150" t="str">
        <f t="shared" si="12"/>
        <v>17-18-2022-5</v>
      </c>
      <c r="B150">
        <f>IFERROR(VLOOKUP($J$2,Aux!A:B,2,FALSE),"-")</f>
        <v>17</v>
      </c>
      <c r="C150" s="1" t="s">
        <v>92</v>
      </c>
      <c r="D150">
        <v>2022</v>
      </c>
      <c r="E150">
        <v>5</v>
      </c>
      <c r="F150" s="4">
        <f>'Instrumento de Coleta - 22'!$N$31</f>
        <v>1891.88</v>
      </c>
    </row>
    <row r="151" spans="1:6">
      <c r="A151" t="str">
        <f t="shared" si="12"/>
        <v>17-18-2022-6</v>
      </c>
      <c r="B151">
        <f>IFERROR(VLOOKUP($J$2,Aux!A:B,2,FALSE),"-")</f>
        <v>17</v>
      </c>
      <c r="C151" s="1" t="s">
        <v>92</v>
      </c>
      <c r="D151">
        <v>2022</v>
      </c>
      <c r="E151">
        <v>6</v>
      </c>
      <c r="F151" s="4">
        <f>'Instrumento de Coleta - 22'!$O$31</f>
        <v>1891.88</v>
      </c>
    </row>
    <row r="152" spans="1:6">
      <c r="A152" t="str">
        <f t="shared" si="12"/>
        <v>17-18-2022-7</v>
      </c>
      <c r="B152">
        <f>IFERROR(VLOOKUP($J$2,Aux!A:B,2,FALSE),"-")</f>
        <v>17</v>
      </c>
      <c r="C152" s="1" t="s">
        <v>92</v>
      </c>
      <c r="D152">
        <v>2022</v>
      </c>
      <c r="E152">
        <v>7</v>
      </c>
      <c r="F152" s="4">
        <f>'Instrumento de Coleta - 22'!$P$31</f>
        <v>1891.88</v>
      </c>
    </row>
    <row r="153" spans="1:6">
      <c r="A153" t="str">
        <f t="shared" si="12"/>
        <v>17-18-2022-8</v>
      </c>
      <c r="B153">
        <f>IFERROR(VLOOKUP($J$2,Aux!A:B,2,FALSE),"-")</f>
        <v>17</v>
      </c>
      <c r="C153" s="1" t="s">
        <v>92</v>
      </c>
      <c r="D153">
        <v>2022</v>
      </c>
      <c r="E153">
        <v>8</v>
      </c>
      <c r="F153" s="4">
        <f>'Instrumento de Coleta - 22'!$Q$31</f>
        <v>1891.88</v>
      </c>
    </row>
    <row r="154" spans="1:6">
      <c r="A154" t="str">
        <f t="shared" si="12"/>
        <v>17-18-2022-9</v>
      </c>
      <c r="B154">
        <f>IFERROR(VLOOKUP($J$2,Aux!A:B,2,FALSE),"-")</f>
        <v>17</v>
      </c>
      <c r="C154" s="1" t="s">
        <v>92</v>
      </c>
      <c r="D154">
        <v>2022</v>
      </c>
      <c r="E154">
        <v>9</v>
      </c>
      <c r="F154" s="4">
        <f>'Instrumento de Coleta - 22'!$R$31</f>
        <v>1891.88</v>
      </c>
    </row>
    <row r="155" spans="1:6">
      <c r="A155" t="str">
        <f t="shared" si="12"/>
        <v>17-18-2022-10</v>
      </c>
      <c r="B155">
        <f>IFERROR(VLOOKUP($J$2,Aux!A:B,2,FALSE),"-")</f>
        <v>17</v>
      </c>
      <c r="C155" s="1" t="s">
        <v>92</v>
      </c>
      <c r="D155">
        <v>2022</v>
      </c>
      <c r="E155">
        <v>10</v>
      </c>
      <c r="F155" s="4">
        <f>'Instrumento de Coleta - 22'!$S$31</f>
        <v>1891.88</v>
      </c>
    </row>
    <row r="156" spans="1:6">
      <c r="A156" t="str">
        <f t="shared" si="12"/>
        <v>17-18-2022-11</v>
      </c>
      <c r="B156">
        <f>IFERROR(VLOOKUP($J$2,Aux!A:B,2,FALSE),"-")</f>
        <v>17</v>
      </c>
      <c r="C156" s="1" t="s">
        <v>92</v>
      </c>
      <c r="D156">
        <v>2022</v>
      </c>
      <c r="E156">
        <v>11</v>
      </c>
      <c r="F156" s="4">
        <f>'Instrumento de Coleta - 22'!$T$31</f>
        <v>1891.88</v>
      </c>
    </row>
    <row r="157" spans="1:6">
      <c r="A157" t="str">
        <f t="shared" si="12"/>
        <v>17-18-2022-12</v>
      </c>
      <c r="B157">
        <f>IFERROR(VLOOKUP($J$2,Aux!A:B,2,FALSE),"-")</f>
        <v>17</v>
      </c>
      <c r="C157" s="1" t="s">
        <v>92</v>
      </c>
      <c r="D157">
        <v>2022</v>
      </c>
      <c r="E157">
        <v>12</v>
      </c>
      <c r="F157" s="4">
        <f>'Instrumento de Coleta - 22'!$U$31</f>
        <v>1891.88</v>
      </c>
    </row>
  </sheetData>
  <pageMargins left="0.511811024" right="0.511811024" top="0.78740157499999996" bottom="0.78740157499999996" header="0.31496062000000002" footer="0.3149606200000000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Aux!$A$2:$A$33</xm:f>
          </x14:formula1>
          <xm:sqref>J2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5"/>
  <dimension ref="A1:J157"/>
  <sheetViews>
    <sheetView zoomScale="80" zoomScaleNormal="80" workbookViewId="0">
      <selection activeCell="N38" sqref="N38"/>
    </sheetView>
  </sheetViews>
  <sheetFormatPr defaultRowHeight="14.45"/>
  <cols>
    <col min="1" max="1" width="14.7109375" customWidth="1"/>
    <col min="6" max="6" width="20.5703125" customWidth="1"/>
    <col min="10" max="10" width="31.42578125" bestFit="1" customWidth="1"/>
  </cols>
  <sheetData>
    <row r="1" spans="1:10">
      <c r="A1" t="s">
        <v>73</v>
      </c>
      <c r="B1" t="s">
        <v>74</v>
      </c>
      <c r="C1" t="s">
        <v>75</v>
      </c>
      <c r="D1" t="s">
        <v>76</v>
      </c>
      <c r="E1" t="s">
        <v>77</v>
      </c>
      <c r="F1" t="s">
        <v>78</v>
      </c>
      <c r="J1" t="s">
        <v>79</v>
      </c>
    </row>
    <row r="2" spans="1:10">
      <c r="A2" t="str">
        <f>B2&amp;"-"&amp;C2&amp;"-"&amp;D2&amp;"-"&amp;E2</f>
        <v>17-1-2023-1</v>
      </c>
      <c r="B2">
        <f>IFERROR(VLOOKUP($J$2,Aux!A:B,2,FALSE),"-")</f>
        <v>17</v>
      </c>
      <c r="C2" s="1">
        <v>1</v>
      </c>
      <c r="D2">
        <v>2023</v>
      </c>
      <c r="E2">
        <v>1</v>
      </c>
      <c r="F2" s="3">
        <f>'Instrumento de Coleta - 23'!$J$9</f>
        <v>18265802.850000001</v>
      </c>
      <c r="J2" s="2" t="s">
        <v>80</v>
      </c>
    </row>
    <row r="3" spans="1:10">
      <c r="A3" t="str">
        <f t="shared" ref="A3:A13" si="0">B3&amp;"-"&amp;C3&amp;"-"&amp;D3&amp;"-"&amp;E3</f>
        <v>17-1-2023-2</v>
      </c>
      <c r="B3">
        <f>IFERROR(VLOOKUP($J$2,Aux!A:B,2,FALSE),"-")</f>
        <v>17</v>
      </c>
      <c r="C3" s="1">
        <v>1</v>
      </c>
      <c r="D3">
        <v>2023</v>
      </c>
      <c r="E3">
        <v>2</v>
      </c>
      <c r="F3" s="3">
        <f>'Instrumento de Coleta - 23'!$K$9</f>
        <v>22976137.699999999</v>
      </c>
    </row>
    <row r="4" spans="1:10">
      <c r="A4" t="str">
        <f t="shared" si="0"/>
        <v>17-1-2023-3</v>
      </c>
      <c r="B4">
        <f>IFERROR(VLOOKUP($J$2,Aux!A:B,2,FALSE),"-")</f>
        <v>17</v>
      </c>
      <c r="C4" s="1">
        <v>1</v>
      </c>
      <c r="D4">
        <v>2023</v>
      </c>
      <c r="E4">
        <v>3</v>
      </c>
      <c r="F4" s="3">
        <f>'Instrumento de Coleta - 23'!$L$9</f>
        <v>24708346.609999999</v>
      </c>
    </row>
    <row r="5" spans="1:10">
      <c r="A5" t="str">
        <f t="shared" si="0"/>
        <v>17-1-2023-4</v>
      </c>
      <c r="B5">
        <f>IFERROR(VLOOKUP($J$2,Aux!A:B,2,FALSE),"-")</f>
        <v>17</v>
      </c>
      <c r="C5" s="1">
        <v>1</v>
      </c>
      <c r="D5">
        <v>2023</v>
      </c>
      <c r="E5">
        <v>4</v>
      </c>
      <c r="F5" s="3">
        <f>'Instrumento de Coleta - 23'!$M$9</f>
        <v>24479823.93</v>
      </c>
    </row>
    <row r="6" spans="1:10">
      <c r="A6" t="str">
        <f t="shared" si="0"/>
        <v>17-1-2023-5</v>
      </c>
      <c r="B6">
        <f>IFERROR(VLOOKUP($J$2,Aux!A:B,2,FALSE),"-")</f>
        <v>17</v>
      </c>
      <c r="C6" s="1">
        <v>1</v>
      </c>
      <c r="D6">
        <v>2023</v>
      </c>
      <c r="E6">
        <v>5</v>
      </c>
      <c r="F6" s="3">
        <f>'Instrumento de Coleta - 23'!$N$9</f>
        <v>25841552.510000002</v>
      </c>
    </row>
    <row r="7" spans="1:10">
      <c r="A7" t="str">
        <f t="shared" si="0"/>
        <v>17-1-2023-6</v>
      </c>
      <c r="B7">
        <f>IFERROR(VLOOKUP($J$2,Aux!A:B,2,FALSE),"-")</f>
        <v>17</v>
      </c>
      <c r="C7" s="1">
        <v>1</v>
      </c>
      <c r="D7">
        <v>2023</v>
      </c>
      <c r="E7">
        <v>6</v>
      </c>
      <c r="F7" s="3">
        <f>'Instrumento de Coleta - 23'!$O$9</f>
        <v>27025443.239999998</v>
      </c>
    </row>
    <row r="8" spans="1:10">
      <c r="A8" t="str">
        <f t="shared" si="0"/>
        <v>17-1-2023-7</v>
      </c>
      <c r="B8">
        <f>IFERROR(VLOOKUP($J$2,Aux!A:B,2,FALSE),"-")</f>
        <v>17</v>
      </c>
      <c r="C8" s="1">
        <v>1</v>
      </c>
      <c r="D8">
        <v>2023</v>
      </c>
      <c r="E8">
        <v>7</v>
      </c>
      <c r="F8" s="3">
        <f>'Instrumento de Coleta - 23'!$P$9</f>
        <v>24965092.09</v>
      </c>
    </row>
    <row r="9" spans="1:10">
      <c r="A9" t="str">
        <f t="shared" si="0"/>
        <v>17-1-2023-8</v>
      </c>
      <c r="B9">
        <f>IFERROR(VLOOKUP($J$2,Aux!A:B,2,FALSE),"-")</f>
        <v>17</v>
      </c>
      <c r="C9" s="1">
        <v>1</v>
      </c>
      <c r="D9">
        <v>2023</v>
      </c>
      <c r="E9">
        <v>8</v>
      </c>
      <c r="F9" s="3">
        <f>'Instrumento de Coleta - 23'!$Q$9</f>
        <v>28060194.949999999</v>
      </c>
    </row>
    <row r="10" spans="1:10">
      <c r="A10" t="str">
        <f t="shared" si="0"/>
        <v>17-1-2023-9</v>
      </c>
      <c r="B10">
        <f>IFERROR(VLOOKUP($J$2,Aux!A:B,2,FALSE),"-")</f>
        <v>17</v>
      </c>
      <c r="C10" s="1">
        <v>1</v>
      </c>
      <c r="D10">
        <v>2023</v>
      </c>
      <c r="E10">
        <v>9</v>
      </c>
      <c r="F10" s="3">
        <f>'Instrumento de Coleta - 23'!$R$9</f>
        <v>29790604.48</v>
      </c>
    </row>
    <row r="11" spans="1:10">
      <c r="A11" t="str">
        <f t="shared" si="0"/>
        <v>17-1-2023-10</v>
      </c>
      <c r="B11">
        <f>IFERROR(VLOOKUP($J$2,Aux!A:B,2,FALSE),"-")</f>
        <v>17</v>
      </c>
      <c r="C11" s="1">
        <v>1</v>
      </c>
      <c r="D11">
        <v>2023</v>
      </c>
      <c r="E11">
        <v>10</v>
      </c>
      <c r="F11" s="3">
        <f>'Instrumento de Coleta - 23'!$S$9</f>
        <v>30136411.600000001</v>
      </c>
    </row>
    <row r="12" spans="1:10">
      <c r="A12" t="str">
        <f t="shared" si="0"/>
        <v>17-1-2023-11</v>
      </c>
      <c r="B12">
        <f>IFERROR(VLOOKUP($J$2,Aux!A:B,2,FALSE),"-")</f>
        <v>17</v>
      </c>
      <c r="C12" s="1">
        <v>1</v>
      </c>
      <c r="D12">
        <v>2023</v>
      </c>
      <c r="E12">
        <v>11</v>
      </c>
      <c r="F12" s="75">
        <f>'Instrumento de Coleta - 23'!$T$9</f>
        <v>29268175.780000001</v>
      </c>
    </row>
    <row r="13" spans="1:10">
      <c r="A13" t="str">
        <f t="shared" si="0"/>
        <v>17-1-2023-12</v>
      </c>
      <c r="B13">
        <f>IFERROR(VLOOKUP($J$2,Aux!A:B,2,FALSE),"-")</f>
        <v>17</v>
      </c>
      <c r="C13" s="1">
        <v>1</v>
      </c>
      <c r="D13">
        <v>2023</v>
      </c>
      <c r="E13">
        <v>12</v>
      </c>
      <c r="F13" s="75">
        <f>'Instrumento de Coleta - 23'!$U$9</f>
        <v>32966817.109999999</v>
      </c>
    </row>
    <row r="14" spans="1:10">
      <c r="A14" t="str">
        <f>B14&amp;"-"&amp;C14&amp;"-"&amp;D14&amp;"-"&amp;E14</f>
        <v>17-2-2023-1</v>
      </c>
      <c r="B14">
        <f>IFERROR(VLOOKUP($J$2,Aux!A:B,2,FALSE),"-")</f>
        <v>17</v>
      </c>
      <c r="C14" s="1" t="s">
        <v>81</v>
      </c>
      <c r="D14">
        <v>2023</v>
      </c>
      <c r="E14">
        <v>1</v>
      </c>
      <c r="F14" s="3">
        <f>'Instrumento de Coleta - 23'!$J$10</f>
        <v>33723212.340000004</v>
      </c>
    </row>
    <row r="15" spans="1:10">
      <c r="A15" t="str">
        <f t="shared" ref="A15:A25" si="1">B15&amp;"-"&amp;C15&amp;"-"&amp;D15&amp;"-"&amp;E15</f>
        <v>17-2-2023-2</v>
      </c>
      <c r="B15">
        <f>IFERROR(VLOOKUP($J$2,Aux!A:B,2,FALSE),"-")</f>
        <v>17</v>
      </c>
      <c r="C15" s="1" t="s">
        <v>81</v>
      </c>
      <c r="D15">
        <v>2023</v>
      </c>
      <c r="E15">
        <v>2</v>
      </c>
      <c r="F15" s="3">
        <f>'Instrumento de Coleta - 23'!$K$10</f>
        <v>33805027.520000003</v>
      </c>
    </row>
    <row r="16" spans="1:10">
      <c r="A16" t="str">
        <f t="shared" si="1"/>
        <v>17-2-2023-3</v>
      </c>
      <c r="B16">
        <f>IFERROR(VLOOKUP($J$2,Aux!A:B,2,FALSE),"-")</f>
        <v>17</v>
      </c>
      <c r="C16" s="1" t="s">
        <v>81</v>
      </c>
      <c r="D16">
        <v>2023</v>
      </c>
      <c r="E16">
        <v>3</v>
      </c>
      <c r="F16" s="3">
        <f>'Instrumento de Coleta - 23'!$L$10</f>
        <v>35287454.549999997</v>
      </c>
    </row>
    <row r="17" spans="1:6">
      <c r="A17" t="str">
        <f t="shared" si="1"/>
        <v>17-2-2023-4</v>
      </c>
      <c r="B17">
        <f>IFERROR(VLOOKUP($J$2,Aux!A:B,2,FALSE),"-")</f>
        <v>17</v>
      </c>
      <c r="C17" s="1" t="s">
        <v>81</v>
      </c>
      <c r="D17">
        <v>2023</v>
      </c>
      <c r="E17">
        <v>4</v>
      </c>
      <c r="F17" s="3">
        <f>'Instrumento de Coleta - 23'!$M$10</f>
        <v>34215679.399999999</v>
      </c>
    </row>
    <row r="18" spans="1:6">
      <c r="A18" t="str">
        <f t="shared" si="1"/>
        <v>17-2-2023-5</v>
      </c>
      <c r="B18">
        <f>IFERROR(VLOOKUP($J$2,Aux!A:B,2,FALSE),"-")</f>
        <v>17</v>
      </c>
      <c r="C18" s="1" t="s">
        <v>81</v>
      </c>
      <c r="D18">
        <v>2023</v>
      </c>
      <c r="E18">
        <v>5</v>
      </c>
      <c r="F18" s="3">
        <f>'Instrumento de Coleta - 23'!$N$10</f>
        <v>36143610.439999998</v>
      </c>
    </row>
    <row r="19" spans="1:6">
      <c r="A19" t="str">
        <f t="shared" si="1"/>
        <v>17-2-2023-6</v>
      </c>
      <c r="B19">
        <f>IFERROR(VLOOKUP($J$2,Aux!A:B,2,FALSE),"-")</f>
        <v>17</v>
      </c>
      <c r="C19" s="1" t="s">
        <v>81</v>
      </c>
      <c r="D19">
        <v>2023</v>
      </c>
      <c r="E19">
        <v>6</v>
      </c>
      <c r="F19" s="3">
        <f>'Instrumento de Coleta - 23'!$O$10</f>
        <v>37771758.979999997</v>
      </c>
    </row>
    <row r="20" spans="1:6">
      <c r="A20" t="str">
        <f t="shared" si="1"/>
        <v>17-2-2023-7</v>
      </c>
      <c r="B20">
        <f>IFERROR(VLOOKUP($J$2,Aux!A:B,2,FALSE),"-")</f>
        <v>17</v>
      </c>
      <c r="C20" s="1" t="s">
        <v>81</v>
      </c>
      <c r="D20">
        <v>2023</v>
      </c>
      <c r="E20">
        <v>7</v>
      </c>
      <c r="F20" s="3">
        <f>'Instrumento de Coleta - 23'!$P$10</f>
        <v>36373357.539999999</v>
      </c>
    </row>
    <row r="21" spans="1:6">
      <c r="A21" t="str">
        <f t="shared" si="1"/>
        <v>17-2-2023-8</v>
      </c>
      <c r="B21">
        <f>IFERROR(VLOOKUP($J$2,Aux!A:B,2,FALSE),"-")</f>
        <v>17</v>
      </c>
      <c r="C21" s="1" t="s">
        <v>81</v>
      </c>
      <c r="D21">
        <v>2023</v>
      </c>
      <c r="E21">
        <v>8</v>
      </c>
      <c r="F21" s="3">
        <f>'Instrumento de Coleta - 23'!$Q$10</f>
        <v>36858729.990000002</v>
      </c>
    </row>
    <row r="22" spans="1:6">
      <c r="A22" t="str">
        <f t="shared" si="1"/>
        <v>17-2-2023-9</v>
      </c>
      <c r="B22">
        <f>IFERROR(VLOOKUP($J$2,Aux!A:B,2,FALSE),"-")</f>
        <v>17</v>
      </c>
      <c r="C22" s="1" t="s">
        <v>81</v>
      </c>
      <c r="D22">
        <v>2023</v>
      </c>
      <c r="E22">
        <v>9</v>
      </c>
      <c r="F22" s="75">
        <f>'Instrumento de Coleta - 23'!$R$10</f>
        <v>35590476.420000002</v>
      </c>
    </row>
    <row r="23" spans="1:6">
      <c r="A23" t="str">
        <f t="shared" si="1"/>
        <v>17-2-2023-10</v>
      </c>
      <c r="B23">
        <f>IFERROR(VLOOKUP($J$2,Aux!A:B,2,FALSE),"-")</f>
        <v>17</v>
      </c>
      <c r="C23" s="1" t="s">
        <v>81</v>
      </c>
      <c r="D23">
        <v>2023</v>
      </c>
      <c r="E23">
        <v>10</v>
      </c>
      <c r="F23" s="3">
        <f>'Instrumento de Coleta - 23'!$S$10</f>
        <v>36547955.310000002</v>
      </c>
    </row>
    <row r="24" spans="1:6">
      <c r="A24" t="str">
        <f t="shared" si="1"/>
        <v>17-2-2023-11</v>
      </c>
      <c r="B24">
        <f>IFERROR(VLOOKUP($J$2,Aux!A:B,2,FALSE),"-")</f>
        <v>17</v>
      </c>
      <c r="C24" s="1" t="s">
        <v>81</v>
      </c>
      <c r="D24">
        <v>2023</v>
      </c>
      <c r="E24">
        <v>11</v>
      </c>
      <c r="F24" s="75">
        <f>'Instrumento de Coleta - 23'!$T$10</f>
        <v>35608787.079999998</v>
      </c>
    </row>
    <row r="25" spans="1:6">
      <c r="A25" t="str">
        <f t="shared" si="1"/>
        <v>17-2-2023-12</v>
      </c>
      <c r="B25">
        <f>IFERROR(VLOOKUP($J$2,Aux!A:B,2,FALSE),"-")</f>
        <v>17</v>
      </c>
      <c r="C25" s="1" t="s">
        <v>81</v>
      </c>
      <c r="D25">
        <v>2023</v>
      </c>
      <c r="E25">
        <v>12</v>
      </c>
      <c r="F25" s="75">
        <f>'Instrumento de Coleta - 23'!$U$10</f>
        <v>54286097.899999999</v>
      </c>
    </row>
    <row r="26" spans="1:6">
      <c r="A26" t="str">
        <f>B26&amp;"-"&amp;C26&amp;"-"&amp;D26&amp;"-"&amp;E26</f>
        <v>17-3-2023-1</v>
      </c>
      <c r="B26">
        <f>IFERROR(VLOOKUP($J$2,Aux!A:B,2,FALSE),"-")</f>
        <v>17</v>
      </c>
      <c r="C26" s="1" t="s">
        <v>82</v>
      </c>
      <c r="D26">
        <v>2023</v>
      </c>
      <c r="E26">
        <v>1</v>
      </c>
      <c r="F26" s="5">
        <f>'Instrumento de Coleta - 23'!$J$13</f>
        <v>36</v>
      </c>
    </row>
    <row r="27" spans="1:6">
      <c r="A27" t="str">
        <f t="shared" ref="A27:A37" si="2">B27&amp;"-"&amp;C27&amp;"-"&amp;D27&amp;"-"&amp;E27</f>
        <v>17-3-2023-2</v>
      </c>
      <c r="B27">
        <f>IFERROR(VLOOKUP($J$2,Aux!A:B,2,FALSE),"-")</f>
        <v>17</v>
      </c>
      <c r="C27" s="1" t="s">
        <v>82</v>
      </c>
      <c r="D27">
        <v>2023</v>
      </c>
      <c r="E27">
        <v>2</v>
      </c>
      <c r="F27" s="5">
        <f>'Instrumento de Coleta - 23'!$K$13</f>
        <v>76</v>
      </c>
    </row>
    <row r="28" spans="1:6">
      <c r="A28" t="str">
        <f t="shared" si="2"/>
        <v>17-3-2023-3</v>
      </c>
      <c r="B28">
        <f>IFERROR(VLOOKUP($J$2,Aux!A:B,2,FALSE),"-")</f>
        <v>17</v>
      </c>
      <c r="C28" s="1" t="s">
        <v>82</v>
      </c>
      <c r="D28">
        <v>2023</v>
      </c>
      <c r="E28">
        <v>3</v>
      </c>
      <c r="F28" s="5">
        <f>'Instrumento de Coleta - 23'!$L$13</f>
        <v>49</v>
      </c>
    </row>
    <row r="29" spans="1:6">
      <c r="A29" t="str">
        <f t="shared" si="2"/>
        <v>17-3-2023-4</v>
      </c>
      <c r="B29">
        <f>IFERROR(VLOOKUP($J$2,Aux!A:B,2,FALSE),"-")</f>
        <v>17</v>
      </c>
      <c r="C29" s="1" t="s">
        <v>82</v>
      </c>
      <c r="D29">
        <v>2023</v>
      </c>
      <c r="E29">
        <v>4</v>
      </c>
      <c r="F29" s="5">
        <f>'Instrumento de Coleta - 23'!$M$13</f>
        <v>52</v>
      </c>
    </row>
    <row r="30" spans="1:6">
      <c r="A30" t="str">
        <f t="shared" si="2"/>
        <v>17-3-2023-5</v>
      </c>
      <c r="B30">
        <f>IFERROR(VLOOKUP($J$2,Aux!A:B,2,FALSE),"-")</f>
        <v>17</v>
      </c>
      <c r="C30" s="1" t="s">
        <v>82</v>
      </c>
      <c r="D30">
        <v>2023</v>
      </c>
      <c r="E30">
        <v>5</v>
      </c>
      <c r="F30" s="5">
        <f>'Instrumento de Coleta - 23'!$N$13</f>
        <v>51</v>
      </c>
    </row>
    <row r="31" spans="1:6">
      <c r="A31" t="str">
        <f t="shared" si="2"/>
        <v>17-3-2023-6</v>
      </c>
      <c r="B31">
        <f>IFERROR(VLOOKUP($J$2,Aux!A:B,2,FALSE),"-")</f>
        <v>17</v>
      </c>
      <c r="C31" s="1" t="s">
        <v>82</v>
      </c>
      <c r="D31">
        <v>2023</v>
      </c>
      <c r="E31">
        <v>6</v>
      </c>
      <c r="F31" s="5">
        <f>'Instrumento de Coleta - 23'!$O$13</f>
        <v>62</v>
      </c>
    </row>
    <row r="32" spans="1:6">
      <c r="A32" t="str">
        <f t="shared" si="2"/>
        <v>17-3-2023-7</v>
      </c>
      <c r="B32">
        <f>IFERROR(VLOOKUP($J$2,Aux!A:B,2,FALSE),"-")</f>
        <v>17</v>
      </c>
      <c r="C32" s="1" t="s">
        <v>82</v>
      </c>
      <c r="D32">
        <v>2023</v>
      </c>
      <c r="E32">
        <v>7</v>
      </c>
      <c r="F32" s="5">
        <f>'Instrumento de Coleta - 23'!$P$13</f>
        <v>63</v>
      </c>
    </row>
    <row r="33" spans="1:6">
      <c r="A33" t="str">
        <f t="shared" si="2"/>
        <v>17-3-2023-8</v>
      </c>
      <c r="B33">
        <f>IFERROR(VLOOKUP($J$2,Aux!A:B,2,FALSE),"-")</f>
        <v>17</v>
      </c>
      <c r="C33" s="1" t="s">
        <v>82</v>
      </c>
      <c r="D33">
        <v>2023</v>
      </c>
      <c r="E33">
        <v>8</v>
      </c>
      <c r="F33" s="5">
        <f>'Instrumento de Coleta - 23'!$Q$13</f>
        <v>41</v>
      </c>
    </row>
    <row r="34" spans="1:6">
      <c r="A34" t="str">
        <f t="shared" si="2"/>
        <v>17-3-2023-9</v>
      </c>
      <c r="B34">
        <f>IFERROR(VLOOKUP($J$2,Aux!A:B,2,FALSE),"-")</f>
        <v>17</v>
      </c>
      <c r="C34" s="1" t="s">
        <v>82</v>
      </c>
      <c r="D34">
        <v>2023</v>
      </c>
      <c r="E34">
        <v>9</v>
      </c>
      <c r="F34" s="5">
        <f>'Instrumento de Coleta - 23'!$R$13</f>
        <v>62</v>
      </c>
    </row>
    <row r="35" spans="1:6">
      <c r="A35" t="str">
        <f t="shared" si="2"/>
        <v>17-3-2023-10</v>
      </c>
      <c r="B35">
        <f>IFERROR(VLOOKUP($J$2,Aux!A:B,2,FALSE),"-")</f>
        <v>17</v>
      </c>
      <c r="C35" s="1" t="s">
        <v>82</v>
      </c>
      <c r="D35">
        <v>2023</v>
      </c>
      <c r="E35">
        <v>10</v>
      </c>
      <c r="F35" s="5">
        <f>'Instrumento de Coleta - 23'!$S$13</f>
        <v>41</v>
      </c>
    </row>
    <row r="36" spans="1:6">
      <c r="A36" t="str">
        <f t="shared" si="2"/>
        <v>17-3-2023-11</v>
      </c>
      <c r="B36">
        <f>IFERROR(VLOOKUP($J$2,Aux!A:B,2,FALSE),"-")</f>
        <v>17</v>
      </c>
      <c r="C36" s="1" t="s">
        <v>82</v>
      </c>
      <c r="D36">
        <v>2023</v>
      </c>
      <c r="E36">
        <v>11</v>
      </c>
      <c r="F36" s="5">
        <f>'Instrumento de Coleta - 23'!$T$13</f>
        <v>38</v>
      </c>
    </row>
    <row r="37" spans="1:6">
      <c r="A37" t="str">
        <f t="shared" si="2"/>
        <v>17-3-2023-12</v>
      </c>
      <c r="B37">
        <f>IFERROR(VLOOKUP($J$2,Aux!A:B,2,FALSE),"-")</f>
        <v>17</v>
      </c>
      <c r="C37" s="1" t="s">
        <v>82</v>
      </c>
      <c r="D37">
        <v>2023</v>
      </c>
      <c r="E37">
        <v>12</v>
      </c>
      <c r="F37" s="5">
        <f>'Instrumento de Coleta - 23'!$U$13</f>
        <v>53</v>
      </c>
    </row>
    <row r="38" spans="1:6">
      <c r="A38" t="str">
        <f>B38&amp;"-"&amp;C38&amp;"-"&amp;D38&amp;"-"&amp;E38</f>
        <v>17-4-2023-1</v>
      </c>
      <c r="B38">
        <f>IFERROR(VLOOKUP($J$2,Aux!A:B,2,FALSE),"-")</f>
        <v>17</v>
      </c>
      <c r="C38" s="1" t="s">
        <v>83</v>
      </c>
      <c r="D38">
        <v>2023</v>
      </c>
      <c r="E38">
        <v>1</v>
      </c>
      <c r="F38" s="5">
        <f>'Instrumento de Coleta - 23'!$J$14</f>
        <v>2805</v>
      </c>
    </row>
    <row r="39" spans="1:6">
      <c r="A39" t="str">
        <f t="shared" ref="A39:A49" si="3">B39&amp;"-"&amp;C39&amp;"-"&amp;D39&amp;"-"&amp;E39</f>
        <v>17-4-2023-2</v>
      </c>
      <c r="B39">
        <f>IFERROR(VLOOKUP($J$2,Aux!A:B,2,FALSE),"-")</f>
        <v>17</v>
      </c>
      <c r="C39" s="1" t="s">
        <v>83</v>
      </c>
      <c r="D39">
        <v>2023</v>
      </c>
      <c r="E39">
        <v>2</v>
      </c>
      <c r="F39" s="5">
        <f>'Instrumento de Coleta - 23'!$K$14</f>
        <v>2931</v>
      </c>
    </row>
    <row r="40" spans="1:6">
      <c r="A40" t="str">
        <f t="shared" si="3"/>
        <v>17-4-2023-3</v>
      </c>
      <c r="B40">
        <f>IFERROR(VLOOKUP($J$2,Aux!A:B,2,FALSE),"-")</f>
        <v>17</v>
      </c>
      <c r="C40" s="1" t="s">
        <v>83</v>
      </c>
      <c r="D40">
        <v>2023</v>
      </c>
      <c r="E40">
        <v>3</v>
      </c>
      <c r="F40" s="5">
        <f>'Instrumento de Coleta - 23'!$L$14</f>
        <v>3013</v>
      </c>
    </row>
    <row r="41" spans="1:6">
      <c r="A41" t="str">
        <f t="shared" si="3"/>
        <v>17-4-2023-4</v>
      </c>
      <c r="B41">
        <f>IFERROR(VLOOKUP($J$2,Aux!A:B,2,FALSE),"-")</f>
        <v>17</v>
      </c>
      <c r="C41" s="1" t="s">
        <v>83</v>
      </c>
      <c r="D41">
        <v>2023</v>
      </c>
      <c r="E41">
        <v>4</v>
      </c>
      <c r="F41" s="5">
        <f>'Instrumento de Coleta - 23'!$M$14</f>
        <v>3048</v>
      </c>
    </row>
    <row r="42" spans="1:6">
      <c r="A42" t="str">
        <f t="shared" si="3"/>
        <v>17-4-2023-5</v>
      </c>
      <c r="B42">
        <f>IFERROR(VLOOKUP($J$2,Aux!A:B,2,FALSE),"-")</f>
        <v>17</v>
      </c>
      <c r="C42" s="1" t="s">
        <v>83</v>
      </c>
      <c r="D42">
        <v>2023</v>
      </c>
      <c r="E42">
        <v>5</v>
      </c>
      <c r="F42" s="5">
        <f>'Instrumento de Coleta - 23'!$N$14</f>
        <v>3068</v>
      </c>
    </row>
    <row r="43" spans="1:6">
      <c r="A43" t="str">
        <f t="shared" si="3"/>
        <v>17-4-2023-6</v>
      </c>
      <c r="B43">
        <f>IFERROR(VLOOKUP($J$2,Aux!A:B,2,FALSE),"-")</f>
        <v>17</v>
      </c>
      <c r="C43" s="1" t="s">
        <v>83</v>
      </c>
      <c r="D43">
        <v>2023</v>
      </c>
      <c r="E43">
        <v>6</v>
      </c>
      <c r="F43" s="5">
        <f>'Instrumento de Coleta - 23'!$O$14</f>
        <v>3073</v>
      </c>
    </row>
    <row r="44" spans="1:6">
      <c r="A44" t="str">
        <f t="shared" si="3"/>
        <v>17-4-2023-7</v>
      </c>
      <c r="B44">
        <f>IFERROR(VLOOKUP($J$2,Aux!A:B,2,FALSE),"-")</f>
        <v>17</v>
      </c>
      <c r="C44" s="1" t="s">
        <v>83</v>
      </c>
      <c r="D44">
        <v>2023</v>
      </c>
      <c r="E44">
        <v>7</v>
      </c>
      <c r="F44" s="5">
        <f>'Instrumento de Coleta - 23'!$P$14</f>
        <v>3070</v>
      </c>
    </row>
    <row r="45" spans="1:6">
      <c r="A45" t="str">
        <f t="shared" si="3"/>
        <v>17-4-2023-8</v>
      </c>
      <c r="B45">
        <f>IFERROR(VLOOKUP($J$2,Aux!A:B,2,FALSE),"-")</f>
        <v>17</v>
      </c>
      <c r="C45" s="1" t="s">
        <v>83</v>
      </c>
      <c r="D45">
        <v>2023</v>
      </c>
      <c r="E45">
        <v>8</v>
      </c>
      <c r="F45" s="5">
        <f>'Instrumento de Coleta - 23'!$Q$14</f>
        <v>3118</v>
      </c>
    </row>
    <row r="46" spans="1:6">
      <c r="A46" t="str">
        <f t="shared" si="3"/>
        <v>17-4-2023-9</v>
      </c>
      <c r="B46">
        <f>IFERROR(VLOOKUP($J$2,Aux!A:B,2,FALSE),"-")</f>
        <v>17</v>
      </c>
      <c r="C46" s="1" t="s">
        <v>83</v>
      </c>
      <c r="D46">
        <v>2023</v>
      </c>
      <c r="E46">
        <v>9</v>
      </c>
      <c r="F46" s="5">
        <f>'Instrumento de Coleta - 23'!$R$14</f>
        <v>3111</v>
      </c>
    </row>
    <row r="47" spans="1:6">
      <c r="A47" t="str">
        <f t="shared" si="3"/>
        <v>17-4-2023-10</v>
      </c>
      <c r="B47">
        <f>IFERROR(VLOOKUP($J$2,Aux!A:B,2,FALSE),"-")</f>
        <v>17</v>
      </c>
      <c r="C47" s="1" t="s">
        <v>83</v>
      </c>
      <c r="D47">
        <v>2023</v>
      </c>
      <c r="E47">
        <v>10</v>
      </c>
      <c r="F47" s="5">
        <f>'Instrumento de Coleta - 23'!$S$14</f>
        <v>3109</v>
      </c>
    </row>
    <row r="48" spans="1:6">
      <c r="A48" t="str">
        <f t="shared" si="3"/>
        <v>17-4-2023-11</v>
      </c>
      <c r="B48">
        <f>IFERROR(VLOOKUP($J$2,Aux!A:B,2,FALSE),"-")</f>
        <v>17</v>
      </c>
      <c r="C48" s="1" t="s">
        <v>83</v>
      </c>
      <c r="D48">
        <v>2023</v>
      </c>
      <c r="E48">
        <v>11</v>
      </c>
      <c r="F48" s="5">
        <f>'Instrumento de Coleta - 23'!$T$14</f>
        <v>3121</v>
      </c>
    </row>
    <row r="49" spans="1:6">
      <c r="A49" t="str">
        <f t="shared" si="3"/>
        <v>17-4-2023-12</v>
      </c>
      <c r="B49">
        <f>IFERROR(VLOOKUP($J$2,Aux!A:B,2,FALSE),"-")</f>
        <v>17</v>
      </c>
      <c r="C49" s="1" t="s">
        <v>83</v>
      </c>
      <c r="D49">
        <v>2023</v>
      </c>
      <c r="E49">
        <v>12</v>
      </c>
      <c r="F49" s="5">
        <f>'Instrumento de Coleta - 23'!$U$14</f>
        <v>3088</v>
      </c>
    </row>
    <row r="50" spans="1:6">
      <c r="A50" t="str">
        <f>B50&amp;"-"&amp;C50&amp;"-"&amp;D50&amp;"-"&amp;E50</f>
        <v>17-5-2023-1</v>
      </c>
      <c r="B50">
        <f>IFERROR(VLOOKUP($J$2,Aux!A:B,2,FALSE),"-")</f>
        <v>17</v>
      </c>
      <c r="C50" s="1" t="s">
        <v>84</v>
      </c>
      <c r="D50">
        <v>2023</v>
      </c>
      <c r="E50">
        <v>1</v>
      </c>
      <c r="F50" s="5">
        <f>'Instrumento de Coleta - 23'!$J$16</f>
        <v>60</v>
      </c>
    </row>
    <row r="51" spans="1:6">
      <c r="A51" t="str">
        <f t="shared" ref="A51:A61" si="4">B51&amp;"-"&amp;C51&amp;"-"&amp;D51&amp;"-"&amp;E51</f>
        <v>17-5-2023-2</v>
      </c>
      <c r="B51">
        <f>IFERROR(VLOOKUP($J$2,Aux!A:B,2,FALSE),"-")</f>
        <v>17</v>
      </c>
      <c r="C51" s="1" t="s">
        <v>84</v>
      </c>
      <c r="D51">
        <v>2023</v>
      </c>
      <c r="E51">
        <v>2</v>
      </c>
      <c r="F51" s="5">
        <f>'Instrumento de Coleta - 23'!$K$16</f>
        <v>1035</v>
      </c>
    </row>
    <row r="52" spans="1:6">
      <c r="A52" t="str">
        <f t="shared" si="4"/>
        <v>17-5-2023-3</v>
      </c>
      <c r="B52">
        <f>IFERROR(VLOOKUP($J$2,Aux!A:B,2,FALSE),"-")</f>
        <v>17</v>
      </c>
      <c r="C52" s="1" t="s">
        <v>84</v>
      </c>
      <c r="D52">
        <v>2023</v>
      </c>
      <c r="E52">
        <v>3</v>
      </c>
      <c r="F52" s="5">
        <f>'Instrumento de Coleta - 23'!$L$16</f>
        <v>371</v>
      </c>
    </row>
    <row r="53" spans="1:6">
      <c r="A53" t="str">
        <f t="shared" si="4"/>
        <v>17-5-2023-4</v>
      </c>
      <c r="B53">
        <f>IFERROR(VLOOKUP($J$2,Aux!A:B,2,FALSE),"-")</f>
        <v>17</v>
      </c>
      <c r="C53" s="1" t="s">
        <v>84</v>
      </c>
      <c r="D53">
        <v>2023</v>
      </c>
      <c r="E53">
        <v>4</v>
      </c>
      <c r="F53" s="5">
        <f>'Instrumento de Coleta - 23'!$M$16</f>
        <v>137</v>
      </c>
    </row>
    <row r="54" spans="1:6">
      <c r="A54" t="str">
        <f t="shared" si="4"/>
        <v>17-5-2023-5</v>
      </c>
      <c r="B54">
        <f>IFERROR(VLOOKUP($J$2,Aux!A:B,2,FALSE),"-")</f>
        <v>17</v>
      </c>
      <c r="C54" s="1" t="s">
        <v>84</v>
      </c>
      <c r="D54">
        <v>2023</v>
      </c>
      <c r="E54">
        <v>5</v>
      </c>
      <c r="F54" s="5">
        <f>'Instrumento de Coleta - 23'!$N$16</f>
        <v>200</v>
      </c>
    </row>
    <row r="55" spans="1:6">
      <c r="A55" t="str">
        <f t="shared" si="4"/>
        <v>17-5-2023-6</v>
      </c>
      <c r="B55">
        <f>IFERROR(VLOOKUP($J$2,Aux!A:B,2,FALSE),"-")</f>
        <v>17</v>
      </c>
      <c r="C55" s="1" t="s">
        <v>84</v>
      </c>
      <c r="D55">
        <v>2023</v>
      </c>
      <c r="E55">
        <v>6</v>
      </c>
      <c r="F55" s="5">
        <f>'Instrumento de Coleta - 23'!$O$16</f>
        <v>134</v>
      </c>
    </row>
    <row r="56" spans="1:6">
      <c r="A56" t="str">
        <f t="shared" si="4"/>
        <v>17-5-2023-7</v>
      </c>
      <c r="B56">
        <f>IFERROR(VLOOKUP($J$2,Aux!A:B,2,FALSE),"-")</f>
        <v>17</v>
      </c>
      <c r="C56" s="1" t="s">
        <v>84</v>
      </c>
      <c r="D56">
        <v>2023</v>
      </c>
      <c r="E56">
        <v>7</v>
      </c>
      <c r="F56" s="5">
        <f>'Instrumento de Coleta - 23'!$P$16</f>
        <v>339</v>
      </c>
    </row>
    <row r="57" spans="1:6">
      <c r="A57" t="str">
        <f t="shared" si="4"/>
        <v>17-5-2023-8</v>
      </c>
      <c r="B57">
        <f>IFERROR(VLOOKUP($J$2,Aux!A:B,2,FALSE),"-")</f>
        <v>17</v>
      </c>
      <c r="C57" s="1" t="s">
        <v>84</v>
      </c>
      <c r="D57">
        <v>2023</v>
      </c>
      <c r="E57">
        <v>8</v>
      </c>
      <c r="F57" s="5">
        <f>'Instrumento de Coleta - 23'!$Q$16</f>
        <v>164</v>
      </c>
    </row>
    <row r="58" spans="1:6">
      <c r="A58" t="str">
        <f t="shared" si="4"/>
        <v>17-5-2023-9</v>
      </c>
      <c r="B58">
        <f>IFERROR(VLOOKUP($J$2,Aux!A:B,2,FALSE),"-")</f>
        <v>17</v>
      </c>
      <c r="C58" s="1" t="s">
        <v>84</v>
      </c>
      <c r="D58">
        <v>2023</v>
      </c>
      <c r="E58">
        <v>9</v>
      </c>
      <c r="F58" s="5">
        <f>'Instrumento de Coleta - 23'!$R$16</f>
        <v>73</v>
      </c>
    </row>
    <row r="59" spans="1:6">
      <c r="A59" t="str">
        <f t="shared" si="4"/>
        <v>17-5-2023-10</v>
      </c>
      <c r="B59">
        <f>IFERROR(VLOOKUP($J$2,Aux!A:B,2,FALSE),"-")</f>
        <v>17</v>
      </c>
      <c r="C59" s="1" t="s">
        <v>84</v>
      </c>
      <c r="D59">
        <v>2023</v>
      </c>
      <c r="E59">
        <v>10</v>
      </c>
      <c r="F59" s="5">
        <f>'Instrumento de Coleta - 23'!$S$16</f>
        <v>161</v>
      </c>
    </row>
    <row r="60" spans="1:6">
      <c r="A60" t="str">
        <f t="shared" si="4"/>
        <v>17-5-2023-11</v>
      </c>
      <c r="B60">
        <f>IFERROR(VLOOKUP($J$2,Aux!A:B,2,FALSE),"-")</f>
        <v>17</v>
      </c>
      <c r="C60" s="1" t="s">
        <v>84</v>
      </c>
      <c r="D60">
        <v>2023</v>
      </c>
      <c r="E60">
        <v>11</v>
      </c>
      <c r="F60" s="5">
        <f>'Instrumento de Coleta - 23'!$T$16</f>
        <v>195</v>
      </c>
    </row>
    <row r="61" spans="1:6">
      <c r="A61" t="str">
        <f t="shared" si="4"/>
        <v>17-5-2023-12</v>
      </c>
      <c r="B61">
        <f>IFERROR(VLOOKUP($J$2,Aux!A:B,2,FALSE),"-")</f>
        <v>17</v>
      </c>
      <c r="C61" s="1" t="s">
        <v>84</v>
      </c>
      <c r="D61">
        <v>2023</v>
      </c>
      <c r="E61">
        <v>12</v>
      </c>
      <c r="F61" s="5">
        <f>'Instrumento de Coleta - 23'!$U$16</f>
        <v>351</v>
      </c>
    </row>
    <row r="62" spans="1:6">
      <c r="A62" t="str">
        <f>B62&amp;"-"&amp;C62&amp;"-"&amp;D62&amp;"-"&amp;E62</f>
        <v>17-6-2023-1</v>
      </c>
      <c r="B62">
        <f>IFERROR(VLOOKUP($J$2,Aux!A:B,2,FALSE),"-")</f>
        <v>17</v>
      </c>
      <c r="C62" s="1" t="s">
        <v>85</v>
      </c>
      <c r="D62">
        <v>2023</v>
      </c>
      <c r="E62">
        <v>1</v>
      </c>
      <c r="F62" s="3">
        <f>'Instrumento de Coleta - 23'!$J$19</f>
        <v>1356238.49</v>
      </c>
    </row>
    <row r="63" spans="1:6">
      <c r="A63" t="str">
        <f t="shared" ref="A63:A73" si="5">B63&amp;"-"&amp;C63&amp;"-"&amp;D63&amp;"-"&amp;E63</f>
        <v>17-6-2023-2</v>
      </c>
      <c r="B63">
        <f>IFERROR(VLOOKUP($J$2,Aux!A:B,2,FALSE),"-")</f>
        <v>17</v>
      </c>
      <c r="C63" s="1" t="s">
        <v>85</v>
      </c>
      <c r="D63">
        <v>2023</v>
      </c>
      <c r="E63">
        <v>2</v>
      </c>
      <c r="F63" s="3">
        <f>'Instrumento de Coleta - 23'!$K$19</f>
        <v>1789484.9</v>
      </c>
    </row>
    <row r="64" spans="1:6">
      <c r="A64" t="str">
        <f t="shared" si="5"/>
        <v>17-6-2023-3</v>
      </c>
      <c r="B64">
        <f>IFERROR(VLOOKUP($J$2,Aux!A:B,2,FALSE),"-")</f>
        <v>17</v>
      </c>
      <c r="C64" s="1" t="s">
        <v>85</v>
      </c>
      <c r="D64">
        <v>2023</v>
      </c>
      <c r="E64">
        <v>3</v>
      </c>
      <c r="F64" s="3">
        <f>'Instrumento de Coleta - 23'!$L$19</f>
        <v>2089789.22</v>
      </c>
    </row>
    <row r="65" spans="1:6">
      <c r="A65" t="str">
        <f t="shared" si="5"/>
        <v>17-6-2023-4</v>
      </c>
      <c r="B65">
        <f>IFERROR(VLOOKUP($J$2,Aux!A:B,2,FALSE),"-")</f>
        <v>17</v>
      </c>
      <c r="C65" s="1" t="s">
        <v>85</v>
      </c>
      <c r="D65">
        <v>2023</v>
      </c>
      <c r="E65">
        <v>4</v>
      </c>
      <c r="F65" s="3">
        <f>'Instrumento de Coleta - 23'!$M$19</f>
        <v>2356014.8199999998</v>
      </c>
    </row>
    <row r="66" spans="1:6">
      <c r="A66" t="str">
        <f t="shared" si="5"/>
        <v>17-6-2023-5</v>
      </c>
      <c r="B66">
        <f>IFERROR(VLOOKUP($J$2,Aux!A:B,2,FALSE),"-")</f>
        <v>17</v>
      </c>
      <c r="C66" s="1" t="s">
        <v>85</v>
      </c>
      <c r="D66">
        <v>2023</v>
      </c>
      <c r="E66">
        <v>5</v>
      </c>
      <c r="F66" s="3">
        <f>'Instrumento de Coleta - 23'!$N$19</f>
        <v>3394248.77</v>
      </c>
    </row>
    <row r="67" spans="1:6">
      <c r="A67" t="str">
        <f t="shared" si="5"/>
        <v>17-6-2023-6</v>
      </c>
      <c r="B67">
        <f>IFERROR(VLOOKUP($J$2,Aux!A:B,2,FALSE),"-")</f>
        <v>17</v>
      </c>
      <c r="C67" s="1" t="s">
        <v>85</v>
      </c>
      <c r="D67">
        <v>2023</v>
      </c>
      <c r="E67">
        <v>6</v>
      </c>
      <c r="F67" s="3">
        <f>'Instrumento de Coleta - 23'!$O$19</f>
        <v>1589650.7</v>
      </c>
    </row>
    <row r="68" spans="1:6">
      <c r="A68" t="str">
        <f t="shared" si="5"/>
        <v>17-6-2023-7</v>
      </c>
      <c r="B68">
        <f>IFERROR(VLOOKUP($J$2,Aux!A:B,2,FALSE),"-")</f>
        <v>17</v>
      </c>
      <c r="C68" s="1" t="s">
        <v>85</v>
      </c>
      <c r="D68">
        <v>2023</v>
      </c>
      <c r="E68">
        <v>7</v>
      </c>
      <c r="F68" s="3">
        <f>'Instrumento de Coleta - 23'!$P$19</f>
        <v>11495676.699999999</v>
      </c>
    </row>
    <row r="69" spans="1:6">
      <c r="A69" t="str">
        <f t="shared" si="5"/>
        <v>17-6-2023-8</v>
      </c>
      <c r="B69">
        <f>IFERROR(VLOOKUP($J$2,Aux!A:B,2,FALSE),"-")</f>
        <v>17</v>
      </c>
      <c r="C69" s="1" t="s">
        <v>85</v>
      </c>
      <c r="D69">
        <v>2023</v>
      </c>
      <c r="E69">
        <v>8</v>
      </c>
      <c r="F69" s="3">
        <f>'Instrumento de Coleta - 23'!$Q$19</f>
        <v>2239691.02</v>
      </c>
    </row>
    <row r="70" spans="1:6">
      <c r="A70" t="str">
        <f t="shared" si="5"/>
        <v>17-6-2023-9</v>
      </c>
      <c r="B70">
        <f>IFERROR(VLOOKUP($J$2,Aux!A:B,2,FALSE),"-")</f>
        <v>17</v>
      </c>
      <c r="C70" s="1" t="s">
        <v>85</v>
      </c>
      <c r="D70">
        <v>2023</v>
      </c>
      <c r="E70">
        <v>9</v>
      </c>
      <c r="F70" s="75">
        <f>'Instrumento de Coleta - 23'!$R$19</f>
        <v>2276515.48</v>
      </c>
    </row>
    <row r="71" spans="1:6">
      <c r="A71" t="str">
        <f t="shared" si="5"/>
        <v>17-6-2023-10</v>
      </c>
      <c r="B71">
        <f>IFERROR(VLOOKUP($J$2,Aux!A:B,2,FALSE),"-")</f>
        <v>17</v>
      </c>
      <c r="C71" s="1" t="s">
        <v>85</v>
      </c>
      <c r="D71">
        <v>2023</v>
      </c>
      <c r="E71">
        <v>10</v>
      </c>
      <c r="F71" s="3">
        <f>'Instrumento de Coleta - 23'!$S$19</f>
        <v>28537440.77</v>
      </c>
    </row>
    <row r="72" spans="1:6">
      <c r="A72" t="str">
        <f t="shared" si="5"/>
        <v>17-6-2023-11</v>
      </c>
      <c r="B72">
        <f>IFERROR(VLOOKUP($J$2,Aux!A:B,2,FALSE),"-")</f>
        <v>17</v>
      </c>
      <c r="C72" s="1" t="s">
        <v>85</v>
      </c>
      <c r="D72">
        <v>2023</v>
      </c>
      <c r="E72">
        <v>11</v>
      </c>
      <c r="F72" s="75">
        <f>'Instrumento de Coleta - 23'!$T$19</f>
        <v>1922933.1</v>
      </c>
    </row>
    <row r="73" spans="1:6">
      <c r="A73" t="str">
        <f t="shared" si="5"/>
        <v>17-6-2023-12</v>
      </c>
      <c r="B73">
        <f>IFERROR(VLOOKUP($J$2,Aux!A:B,2,FALSE),"-")</f>
        <v>17</v>
      </c>
      <c r="C73" s="1" t="s">
        <v>85</v>
      </c>
      <c r="D73">
        <v>2023</v>
      </c>
      <c r="E73">
        <v>12</v>
      </c>
      <c r="F73" s="75">
        <f>'Instrumento de Coleta - 23'!$U$19</f>
        <v>2776144.17</v>
      </c>
    </row>
    <row r="74" spans="1:6">
      <c r="A74" t="str">
        <f>B74&amp;"-"&amp;C74&amp;"-"&amp;D74&amp;"-"&amp;E74</f>
        <v>17-7-2023-1</v>
      </c>
      <c r="B74">
        <f>IFERROR(VLOOKUP($J$2,Aux!A:B,2,FALSE),"-")</f>
        <v>17</v>
      </c>
      <c r="C74" s="1" t="s">
        <v>86</v>
      </c>
      <c r="D74">
        <v>2023</v>
      </c>
      <c r="E74">
        <v>1</v>
      </c>
      <c r="F74" s="3">
        <f>'Instrumento de Coleta - 23'!$J$22</f>
        <v>5612079.8700000001</v>
      </c>
    </row>
    <row r="75" spans="1:6">
      <c r="A75" t="str">
        <f t="shared" ref="A75:A85" si="6">B75&amp;"-"&amp;C75&amp;"-"&amp;D75&amp;"-"&amp;E75</f>
        <v>17-7-2023-2</v>
      </c>
      <c r="B75">
        <f>IFERROR(VLOOKUP($J$2,Aux!A:B,2,FALSE),"-")</f>
        <v>17</v>
      </c>
      <c r="C75" s="1" t="s">
        <v>86</v>
      </c>
      <c r="D75">
        <v>2023</v>
      </c>
      <c r="E75">
        <v>2</v>
      </c>
      <c r="F75" s="3">
        <f>'Instrumento de Coleta - 23'!$K$22</f>
        <v>5712979.5599999996</v>
      </c>
    </row>
    <row r="76" spans="1:6">
      <c r="A76" t="str">
        <f t="shared" si="6"/>
        <v>17-7-2023-3</v>
      </c>
      <c r="B76">
        <f>IFERROR(VLOOKUP($J$2,Aux!A:B,2,FALSE),"-")</f>
        <v>17</v>
      </c>
      <c r="C76" s="1" t="s">
        <v>86</v>
      </c>
      <c r="D76">
        <v>2023</v>
      </c>
      <c r="E76">
        <v>3</v>
      </c>
      <c r="F76" s="3">
        <f>'Instrumento de Coleta - 23'!$L$22</f>
        <v>6476056.8499999996</v>
      </c>
    </row>
    <row r="77" spans="1:6">
      <c r="A77" t="str">
        <f t="shared" si="6"/>
        <v>17-7-2023-4</v>
      </c>
      <c r="B77">
        <f>IFERROR(VLOOKUP($J$2,Aux!A:B,2,FALSE),"-")</f>
        <v>17</v>
      </c>
      <c r="C77" s="1" t="s">
        <v>86</v>
      </c>
      <c r="D77">
        <v>2023</v>
      </c>
      <c r="E77">
        <v>4</v>
      </c>
      <c r="F77" s="3">
        <f>'Instrumento de Coleta - 23'!$M$22</f>
        <v>5833143.8799999999</v>
      </c>
    </row>
    <row r="78" spans="1:6">
      <c r="A78" t="str">
        <f t="shared" si="6"/>
        <v>17-7-2023-5</v>
      </c>
      <c r="B78">
        <f>IFERROR(VLOOKUP($J$2,Aux!A:B,2,FALSE),"-")</f>
        <v>17</v>
      </c>
      <c r="C78" s="1" t="s">
        <v>86</v>
      </c>
      <c r="D78">
        <v>2023</v>
      </c>
      <c r="E78">
        <v>5</v>
      </c>
      <c r="F78" s="3">
        <f>'Instrumento de Coleta - 23'!$N$22</f>
        <v>6351245.6299999999</v>
      </c>
    </row>
    <row r="79" spans="1:6">
      <c r="A79" t="str">
        <f t="shared" si="6"/>
        <v>17-7-2023-6</v>
      </c>
      <c r="B79">
        <f>IFERROR(VLOOKUP($J$2,Aux!A:B,2,FALSE),"-")</f>
        <v>17</v>
      </c>
      <c r="C79" s="1" t="s">
        <v>86</v>
      </c>
      <c r="D79">
        <v>2023</v>
      </c>
      <c r="E79">
        <v>6</v>
      </c>
      <c r="F79" s="3">
        <f>'Instrumento de Coleta - 23'!$O$22</f>
        <v>6924754.8200000003</v>
      </c>
    </row>
    <row r="80" spans="1:6">
      <c r="A80" t="str">
        <f t="shared" si="6"/>
        <v>17-7-2023-7</v>
      </c>
      <c r="B80">
        <f>IFERROR(VLOOKUP($J$2,Aux!A:B,2,FALSE),"-")</f>
        <v>17</v>
      </c>
      <c r="C80" s="1" t="s">
        <v>86</v>
      </c>
      <c r="D80">
        <v>2023</v>
      </c>
      <c r="E80">
        <v>7</v>
      </c>
      <c r="F80" s="3">
        <f>'Instrumento de Coleta - 23'!$P$22</f>
        <v>5850989.3700000001</v>
      </c>
    </row>
    <row r="81" spans="1:6">
      <c r="A81" t="str">
        <f t="shared" si="6"/>
        <v>17-7-2023-8</v>
      </c>
      <c r="B81">
        <f>IFERROR(VLOOKUP($J$2,Aux!A:B,2,FALSE),"-")</f>
        <v>17</v>
      </c>
      <c r="C81" s="1" t="s">
        <v>86</v>
      </c>
      <c r="D81">
        <v>2023</v>
      </c>
      <c r="E81">
        <v>8</v>
      </c>
      <c r="F81" s="3">
        <f>'Instrumento de Coleta - 23'!$Q$22</f>
        <v>7501560.4500000002</v>
      </c>
    </row>
    <row r="82" spans="1:6">
      <c r="A82" t="str">
        <f t="shared" si="6"/>
        <v>17-7-2023-9</v>
      </c>
      <c r="B82">
        <f>IFERROR(VLOOKUP($J$2,Aux!A:B,2,FALSE),"-")</f>
        <v>17</v>
      </c>
      <c r="C82" s="1" t="s">
        <v>86</v>
      </c>
      <c r="D82">
        <v>2023</v>
      </c>
      <c r="E82">
        <v>9</v>
      </c>
      <c r="F82" s="75">
        <f>'Instrumento de Coleta - 23'!$R$22</f>
        <v>7539780.9800000004</v>
      </c>
    </row>
    <row r="83" spans="1:6">
      <c r="A83" t="str">
        <f t="shared" si="6"/>
        <v>17-7-2023-10</v>
      </c>
      <c r="B83">
        <f>IFERROR(VLOOKUP($J$2,Aux!A:B,2,FALSE),"-")</f>
        <v>17</v>
      </c>
      <c r="C83" s="1" t="s">
        <v>86</v>
      </c>
      <c r="D83">
        <v>2023</v>
      </c>
      <c r="E83">
        <v>10</v>
      </c>
      <c r="F83" s="3">
        <f>'Instrumento de Coleta - 23'!$S$22</f>
        <v>6619619.0599999996</v>
      </c>
    </row>
    <row r="84" spans="1:6">
      <c r="A84" t="str">
        <f t="shared" si="6"/>
        <v>17-7-2023-11</v>
      </c>
      <c r="B84">
        <f>IFERROR(VLOOKUP($J$2,Aux!A:B,2,FALSE),"-")</f>
        <v>17</v>
      </c>
      <c r="C84" s="1" t="s">
        <v>86</v>
      </c>
      <c r="D84">
        <v>2023</v>
      </c>
      <c r="E84">
        <v>11</v>
      </c>
      <c r="F84" s="75">
        <f>'Instrumento de Coleta - 23'!$T$22</f>
        <v>6623295.46</v>
      </c>
    </row>
    <row r="85" spans="1:6">
      <c r="A85" t="str">
        <f t="shared" si="6"/>
        <v>17-7-2023-12</v>
      </c>
      <c r="B85">
        <f>IFERROR(VLOOKUP($J$2,Aux!A:B,2,FALSE),"-")</f>
        <v>17</v>
      </c>
      <c r="C85" s="1" t="s">
        <v>86</v>
      </c>
      <c r="D85">
        <v>2023</v>
      </c>
      <c r="E85">
        <v>12</v>
      </c>
      <c r="F85" s="75">
        <f>'Instrumento de Coleta - 23'!$U$22</f>
        <v>6976401.4100000001</v>
      </c>
    </row>
    <row r="86" spans="1:6">
      <c r="A86" t="str">
        <f>B86&amp;"-"&amp;C86&amp;"-"&amp;D86&amp;"-"&amp;E86</f>
        <v>17-8-2023-1</v>
      </c>
      <c r="B86">
        <f>IFERROR(VLOOKUP($J$2,Aux!A:B,2,FALSE),"-")</f>
        <v>17</v>
      </c>
      <c r="C86" s="1" t="s">
        <v>87</v>
      </c>
      <c r="D86">
        <v>2023</v>
      </c>
      <c r="E86">
        <v>1</v>
      </c>
      <c r="F86" s="3">
        <f>'Instrumento de Coleta - 23'!$J$25</f>
        <v>372053.3</v>
      </c>
    </row>
    <row r="87" spans="1:6">
      <c r="A87" t="str">
        <f t="shared" ref="A87:A97" si="7">B87&amp;"-"&amp;C87&amp;"-"&amp;D87&amp;"-"&amp;E87</f>
        <v>17-8-2023-2</v>
      </c>
      <c r="B87">
        <f>IFERROR(VLOOKUP($J$2,Aux!A:B,2,FALSE),"-")</f>
        <v>17</v>
      </c>
      <c r="C87" s="1" t="s">
        <v>87</v>
      </c>
      <c r="D87">
        <v>2023</v>
      </c>
      <c r="E87">
        <v>2</v>
      </c>
      <c r="F87" s="3">
        <f>'Instrumento de Coleta - 23'!$K$25</f>
        <v>219774.07999999999</v>
      </c>
    </row>
    <row r="88" spans="1:6">
      <c r="A88" t="str">
        <f t="shared" si="7"/>
        <v>17-8-2023-3</v>
      </c>
      <c r="B88">
        <f>IFERROR(VLOOKUP($J$2,Aux!A:B,2,FALSE),"-")</f>
        <v>17</v>
      </c>
      <c r="C88" s="1" t="s">
        <v>87</v>
      </c>
      <c r="D88">
        <v>2023</v>
      </c>
      <c r="E88">
        <v>3</v>
      </c>
      <c r="F88" s="3">
        <f>'Instrumento de Coleta - 23'!$L$25</f>
        <v>291429.39</v>
      </c>
    </row>
    <row r="89" spans="1:6">
      <c r="A89" t="str">
        <f t="shared" si="7"/>
        <v>17-8-2023-4</v>
      </c>
      <c r="B89">
        <f>IFERROR(VLOOKUP($J$2,Aux!A:B,2,FALSE),"-")</f>
        <v>17</v>
      </c>
      <c r="C89" s="1" t="s">
        <v>87</v>
      </c>
      <c r="D89">
        <v>2023</v>
      </c>
      <c r="E89">
        <v>4</v>
      </c>
      <c r="F89" s="3">
        <f>'Instrumento de Coleta - 23'!$M$25</f>
        <v>294469.78999999998</v>
      </c>
    </row>
    <row r="90" spans="1:6">
      <c r="A90" t="str">
        <f t="shared" si="7"/>
        <v>17-8-2023-5</v>
      </c>
      <c r="B90">
        <f>IFERROR(VLOOKUP($J$2,Aux!A:B,2,FALSE),"-")</f>
        <v>17</v>
      </c>
      <c r="C90" s="1" t="s">
        <v>87</v>
      </c>
      <c r="D90">
        <v>2023</v>
      </c>
      <c r="E90">
        <v>5</v>
      </c>
      <c r="F90" s="3">
        <f>'Instrumento de Coleta - 23'!$N$25</f>
        <v>503812.76</v>
      </c>
    </row>
    <row r="91" spans="1:6">
      <c r="A91" t="str">
        <f t="shared" si="7"/>
        <v>17-8-2023-6</v>
      </c>
      <c r="B91">
        <f>IFERROR(VLOOKUP($J$2,Aux!A:B,2,FALSE),"-")</f>
        <v>17</v>
      </c>
      <c r="C91" s="1" t="s">
        <v>87</v>
      </c>
      <c r="D91">
        <v>2023</v>
      </c>
      <c r="E91">
        <v>6</v>
      </c>
      <c r="F91" s="3">
        <f>'Instrumento de Coleta - 23'!$O$25</f>
        <v>221666.21</v>
      </c>
    </row>
    <row r="92" spans="1:6">
      <c r="A92" t="str">
        <f t="shared" si="7"/>
        <v>17-8-2023-7</v>
      </c>
      <c r="B92">
        <f>IFERROR(VLOOKUP($J$2,Aux!A:B,2,FALSE),"-")</f>
        <v>17</v>
      </c>
      <c r="C92" s="1" t="s">
        <v>87</v>
      </c>
      <c r="D92">
        <v>2023</v>
      </c>
      <c r="E92">
        <v>7</v>
      </c>
      <c r="F92" s="3">
        <f>'Instrumento de Coleta - 23'!$P$25</f>
        <v>204468.6</v>
      </c>
    </row>
    <row r="93" spans="1:6">
      <c r="A93" t="str">
        <f t="shared" si="7"/>
        <v>17-8-2023-8</v>
      </c>
      <c r="B93">
        <f>IFERROR(VLOOKUP($J$2,Aux!A:B,2,FALSE),"-")</f>
        <v>17</v>
      </c>
      <c r="C93" s="1" t="s">
        <v>87</v>
      </c>
      <c r="D93">
        <v>2023</v>
      </c>
      <c r="E93">
        <v>8</v>
      </c>
      <c r="F93" s="3">
        <f>'Instrumento de Coleta - 23'!$Q$25</f>
        <v>585540.44999999995</v>
      </c>
    </row>
    <row r="94" spans="1:6">
      <c r="A94" t="str">
        <f t="shared" si="7"/>
        <v>17-8-2023-9</v>
      </c>
      <c r="B94">
        <f>IFERROR(VLOOKUP($J$2,Aux!A:B,2,FALSE),"-")</f>
        <v>17</v>
      </c>
      <c r="C94" s="1" t="s">
        <v>87</v>
      </c>
      <c r="D94">
        <v>2023</v>
      </c>
      <c r="E94">
        <v>9</v>
      </c>
      <c r="F94" s="75">
        <f>'Instrumento de Coleta - 23'!$R$25</f>
        <v>266836.71000000002</v>
      </c>
    </row>
    <row r="95" spans="1:6">
      <c r="A95" t="str">
        <f t="shared" si="7"/>
        <v>17-8-2023-10</v>
      </c>
      <c r="B95">
        <f>IFERROR(VLOOKUP($J$2,Aux!A:B,2,FALSE),"-")</f>
        <v>17</v>
      </c>
      <c r="C95" s="1" t="s">
        <v>87</v>
      </c>
      <c r="D95">
        <v>2023</v>
      </c>
      <c r="E95">
        <v>10</v>
      </c>
      <c r="F95" s="3">
        <f>'Instrumento de Coleta - 23'!$S$25</f>
        <v>2096675.92</v>
      </c>
    </row>
    <row r="96" spans="1:6">
      <c r="A96" t="str">
        <f t="shared" si="7"/>
        <v>17-8-2023-11</v>
      </c>
      <c r="B96">
        <f>IFERROR(VLOOKUP($J$2,Aux!A:B,2,FALSE),"-")</f>
        <v>17</v>
      </c>
      <c r="C96" s="1" t="s">
        <v>87</v>
      </c>
      <c r="D96">
        <v>2023</v>
      </c>
      <c r="E96">
        <v>11</v>
      </c>
      <c r="F96" s="75">
        <f>'Instrumento de Coleta - 23'!$T$25</f>
        <v>285770.74</v>
      </c>
    </row>
    <row r="97" spans="1:6">
      <c r="A97" t="str">
        <f t="shared" si="7"/>
        <v>17-8-2023-12</v>
      </c>
      <c r="B97">
        <f>IFERROR(VLOOKUP($J$2,Aux!A:B,2,FALSE),"-")</f>
        <v>17</v>
      </c>
      <c r="C97" s="1" t="s">
        <v>87</v>
      </c>
      <c r="D97">
        <v>2023</v>
      </c>
      <c r="E97">
        <v>12</v>
      </c>
      <c r="F97" s="75">
        <f>'Instrumento de Coleta - 23'!$U$25</f>
        <v>359801.73</v>
      </c>
    </row>
    <row r="98" spans="1:6">
      <c r="A98" t="str">
        <f>B98&amp;"-"&amp;C98&amp;"-"&amp;D98&amp;"-"&amp;E98</f>
        <v>17-9-2023-1</v>
      </c>
      <c r="B98">
        <f>IFERROR(VLOOKUP($J$2,Aux!A:B,2,FALSE),"-")</f>
        <v>17</v>
      </c>
      <c r="C98" s="1" t="s">
        <v>88</v>
      </c>
      <c r="D98">
        <v>2023</v>
      </c>
      <c r="E98">
        <v>1</v>
      </c>
      <c r="F98" s="4">
        <f>'Instrumento de Coleta - 23'!$J$33</f>
        <v>11</v>
      </c>
    </row>
    <row r="99" spans="1:6">
      <c r="A99" t="str">
        <f t="shared" ref="A99:A109" si="8">B99&amp;"-"&amp;C99&amp;"-"&amp;D99&amp;"-"&amp;E99</f>
        <v>17-9-2023-2</v>
      </c>
      <c r="B99">
        <f>IFERROR(VLOOKUP($J$2,Aux!A:B,2,FALSE),"-")</f>
        <v>17</v>
      </c>
      <c r="C99" s="1" t="s">
        <v>88</v>
      </c>
      <c r="D99">
        <v>2023</v>
      </c>
      <c r="E99">
        <v>2</v>
      </c>
      <c r="F99" s="4">
        <f>'Instrumento de Coleta - 23'!$K$33</f>
        <v>1</v>
      </c>
    </row>
    <row r="100" spans="1:6">
      <c r="A100" t="str">
        <f t="shared" si="8"/>
        <v>17-9-2023-3</v>
      </c>
      <c r="B100">
        <f>IFERROR(VLOOKUP($J$2,Aux!A:B,2,FALSE),"-")</f>
        <v>17</v>
      </c>
      <c r="C100" s="1" t="s">
        <v>88</v>
      </c>
      <c r="D100">
        <v>2023</v>
      </c>
      <c r="E100">
        <v>3</v>
      </c>
      <c r="F100" s="4">
        <f>'Instrumento de Coleta - 23'!$L$33</f>
        <v>5</v>
      </c>
    </row>
    <row r="101" spans="1:6">
      <c r="A101" t="str">
        <f t="shared" si="8"/>
        <v>17-9-2023-4</v>
      </c>
      <c r="B101">
        <f>IFERROR(VLOOKUP($J$2,Aux!A:B,2,FALSE),"-")</f>
        <v>17</v>
      </c>
      <c r="C101" s="1" t="s">
        <v>88</v>
      </c>
      <c r="D101">
        <v>2023</v>
      </c>
      <c r="E101">
        <v>4</v>
      </c>
      <c r="F101" s="4">
        <f>'Instrumento de Coleta - 23'!$M$33</f>
        <v>2</v>
      </c>
    </row>
    <row r="102" spans="1:6">
      <c r="A102" t="str">
        <f t="shared" si="8"/>
        <v>17-9-2023-5</v>
      </c>
      <c r="B102">
        <f>IFERROR(VLOOKUP($J$2,Aux!A:B,2,FALSE),"-")</f>
        <v>17</v>
      </c>
      <c r="C102" s="1" t="s">
        <v>88</v>
      </c>
      <c r="D102">
        <v>2023</v>
      </c>
      <c r="E102">
        <v>5</v>
      </c>
      <c r="F102" s="4">
        <f>'Instrumento de Coleta - 23'!$N$33</f>
        <v>3</v>
      </c>
    </row>
    <row r="103" spans="1:6">
      <c r="A103" t="str">
        <f t="shared" si="8"/>
        <v>17-9-2023-6</v>
      </c>
      <c r="B103">
        <f>IFERROR(VLOOKUP($J$2,Aux!A:B,2,FALSE),"-")</f>
        <v>17</v>
      </c>
      <c r="C103" s="1" t="s">
        <v>88</v>
      </c>
      <c r="D103">
        <v>2023</v>
      </c>
      <c r="E103">
        <v>6</v>
      </c>
      <c r="F103" s="4">
        <f>'Instrumento de Coleta - 23'!$O$33</f>
        <v>1</v>
      </c>
    </row>
    <row r="104" spans="1:6">
      <c r="A104" t="str">
        <f t="shared" si="8"/>
        <v>17-9-2023-7</v>
      </c>
      <c r="B104">
        <f>IFERROR(VLOOKUP($J$2,Aux!A:B,2,FALSE),"-")</f>
        <v>17</v>
      </c>
      <c r="C104" s="1" t="s">
        <v>88</v>
      </c>
      <c r="D104">
        <v>2023</v>
      </c>
      <c r="E104">
        <v>7</v>
      </c>
      <c r="F104" s="4">
        <f>'Instrumento de Coleta - 23'!$P$33</f>
        <v>0</v>
      </c>
    </row>
    <row r="105" spans="1:6">
      <c r="A105" t="str">
        <f t="shared" si="8"/>
        <v>17-9-2023-8</v>
      </c>
      <c r="B105">
        <f>IFERROR(VLOOKUP($J$2,Aux!A:B,2,FALSE),"-")</f>
        <v>17</v>
      </c>
      <c r="C105" s="1" t="s">
        <v>88</v>
      </c>
      <c r="D105">
        <v>2023</v>
      </c>
      <c r="E105">
        <v>8</v>
      </c>
      <c r="F105" s="4">
        <f>'Instrumento de Coleta - 23'!$Q$33</f>
        <v>2</v>
      </c>
    </row>
    <row r="106" spans="1:6">
      <c r="A106" t="str">
        <f t="shared" si="8"/>
        <v>17-9-2023-9</v>
      </c>
      <c r="B106">
        <f>IFERROR(VLOOKUP($J$2,Aux!A:B,2,FALSE),"-")</f>
        <v>17</v>
      </c>
      <c r="C106" s="1" t="s">
        <v>88</v>
      </c>
      <c r="D106">
        <v>2023</v>
      </c>
      <c r="E106">
        <v>9</v>
      </c>
      <c r="F106" s="4">
        <f>'Instrumento de Coleta - 23'!$R$33</f>
        <v>4</v>
      </c>
    </row>
    <row r="107" spans="1:6">
      <c r="A107" t="str">
        <f t="shared" si="8"/>
        <v>17-9-2023-10</v>
      </c>
      <c r="B107">
        <f>IFERROR(VLOOKUP($J$2,Aux!A:B,2,FALSE),"-")</f>
        <v>17</v>
      </c>
      <c r="C107" s="1" t="s">
        <v>88</v>
      </c>
      <c r="D107">
        <v>2023</v>
      </c>
      <c r="E107">
        <v>10</v>
      </c>
      <c r="F107" s="4">
        <f>'Instrumento de Coleta - 23'!$S$33</f>
        <v>3</v>
      </c>
    </row>
    <row r="108" spans="1:6">
      <c r="A108" t="str">
        <f t="shared" si="8"/>
        <v>17-9-2023-11</v>
      </c>
      <c r="B108">
        <f>IFERROR(VLOOKUP($J$2,Aux!A:B,2,FALSE),"-")</f>
        <v>17</v>
      </c>
      <c r="C108" s="1" t="s">
        <v>88</v>
      </c>
      <c r="D108">
        <v>2023</v>
      </c>
      <c r="E108">
        <v>11</v>
      </c>
      <c r="F108" s="4">
        <f>'Instrumento de Coleta - 23'!$T$33</f>
        <v>0</v>
      </c>
    </row>
    <row r="109" spans="1:6">
      <c r="A109" t="str">
        <f t="shared" si="8"/>
        <v>17-9-2023-12</v>
      </c>
      <c r="B109">
        <f>IFERROR(VLOOKUP($J$2,Aux!A:B,2,FALSE),"-")</f>
        <v>17</v>
      </c>
      <c r="C109" s="1" t="s">
        <v>88</v>
      </c>
      <c r="D109">
        <v>2023</v>
      </c>
      <c r="E109">
        <v>12</v>
      </c>
      <c r="F109" s="4">
        <f>'Instrumento de Coleta - 23'!$U$33</f>
        <v>0</v>
      </c>
    </row>
    <row r="110" spans="1:6">
      <c r="A110" t="str">
        <f>B110&amp;"-"&amp;C110&amp;"-"&amp;D110&amp;"-"&amp;E110</f>
        <v>17-10-2023-1</v>
      </c>
      <c r="B110">
        <f>IFERROR(VLOOKUP($J$2,Aux!A:B,2,FALSE),"-")</f>
        <v>17</v>
      </c>
      <c r="C110" s="1" t="s">
        <v>89</v>
      </c>
      <c r="D110">
        <v>2023</v>
      </c>
      <c r="E110">
        <v>1</v>
      </c>
      <c r="F110" s="4">
        <f>'Instrumento de Coleta - 23'!$J$34</f>
        <v>11</v>
      </c>
    </row>
    <row r="111" spans="1:6">
      <c r="A111" t="str">
        <f t="shared" ref="A111:A121" si="9">B111&amp;"-"&amp;C111&amp;"-"&amp;D111&amp;"-"&amp;E111</f>
        <v>17-10-2023-2</v>
      </c>
      <c r="B111">
        <f>IFERROR(VLOOKUP($J$2,Aux!A:B,2,FALSE),"-")</f>
        <v>17</v>
      </c>
      <c r="C111" s="1" t="s">
        <v>89</v>
      </c>
      <c r="D111">
        <v>2023</v>
      </c>
      <c r="E111">
        <v>2</v>
      </c>
      <c r="F111" s="4">
        <f>'Instrumento de Coleta - 23'!$K$34</f>
        <v>1</v>
      </c>
    </row>
    <row r="112" spans="1:6">
      <c r="A112" t="str">
        <f t="shared" si="9"/>
        <v>17-10-2023-3</v>
      </c>
      <c r="B112">
        <f>IFERROR(VLOOKUP($J$2,Aux!A:B,2,FALSE),"-")</f>
        <v>17</v>
      </c>
      <c r="C112" s="1" t="s">
        <v>89</v>
      </c>
      <c r="D112">
        <v>2023</v>
      </c>
      <c r="E112">
        <v>3</v>
      </c>
      <c r="F112" s="4">
        <f>'Instrumento de Coleta - 23'!$L$34</f>
        <v>5</v>
      </c>
    </row>
    <row r="113" spans="1:6">
      <c r="A113" t="str">
        <f t="shared" si="9"/>
        <v>17-10-2023-4</v>
      </c>
      <c r="B113">
        <f>IFERROR(VLOOKUP($J$2,Aux!A:B,2,FALSE),"-")</f>
        <v>17</v>
      </c>
      <c r="C113" s="1" t="s">
        <v>89</v>
      </c>
      <c r="D113">
        <v>2023</v>
      </c>
      <c r="E113">
        <v>4</v>
      </c>
      <c r="F113" s="4">
        <f>'Instrumento de Coleta - 23'!$M$34</f>
        <v>2</v>
      </c>
    </row>
    <row r="114" spans="1:6">
      <c r="A114" t="str">
        <f t="shared" si="9"/>
        <v>17-10-2023-5</v>
      </c>
      <c r="B114">
        <f>IFERROR(VLOOKUP($J$2,Aux!A:B,2,FALSE),"-")</f>
        <v>17</v>
      </c>
      <c r="C114" s="1" t="s">
        <v>89</v>
      </c>
      <c r="D114">
        <v>2023</v>
      </c>
      <c r="E114">
        <v>5</v>
      </c>
      <c r="F114" s="4">
        <f>'Instrumento de Coleta - 23'!$N$34</f>
        <v>3</v>
      </c>
    </row>
    <row r="115" spans="1:6">
      <c r="A115" t="str">
        <f t="shared" si="9"/>
        <v>17-10-2023-6</v>
      </c>
      <c r="B115">
        <f>IFERROR(VLOOKUP($J$2,Aux!A:B,2,FALSE),"-")</f>
        <v>17</v>
      </c>
      <c r="C115" s="1" t="s">
        <v>89</v>
      </c>
      <c r="D115">
        <v>2023</v>
      </c>
      <c r="E115">
        <v>6</v>
      </c>
      <c r="F115" s="4">
        <f>'Instrumento de Coleta - 23'!$O$34</f>
        <v>1</v>
      </c>
    </row>
    <row r="116" spans="1:6">
      <c r="A116" t="str">
        <f t="shared" si="9"/>
        <v>17-10-2023-7</v>
      </c>
      <c r="B116">
        <f>IFERROR(VLOOKUP($J$2,Aux!A:B,2,FALSE),"-")</f>
        <v>17</v>
      </c>
      <c r="C116" s="1" t="s">
        <v>89</v>
      </c>
      <c r="D116">
        <v>2023</v>
      </c>
      <c r="E116">
        <v>7</v>
      </c>
      <c r="F116" s="4">
        <f>'Instrumento de Coleta - 23'!$P$34</f>
        <v>0</v>
      </c>
    </row>
    <row r="117" spans="1:6">
      <c r="A117" t="str">
        <f t="shared" si="9"/>
        <v>17-10-2023-8</v>
      </c>
      <c r="B117">
        <f>IFERROR(VLOOKUP($J$2,Aux!A:B,2,FALSE),"-")</f>
        <v>17</v>
      </c>
      <c r="C117" s="1" t="s">
        <v>89</v>
      </c>
      <c r="D117">
        <v>2023</v>
      </c>
      <c r="E117">
        <v>8</v>
      </c>
      <c r="F117" s="4">
        <f>'Instrumento de Coleta - 23'!$Q$34</f>
        <v>2</v>
      </c>
    </row>
    <row r="118" spans="1:6">
      <c r="A118" t="str">
        <f t="shared" si="9"/>
        <v>17-10-2023-9</v>
      </c>
      <c r="B118">
        <f>IFERROR(VLOOKUP($J$2,Aux!A:B,2,FALSE),"-")</f>
        <v>17</v>
      </c>
      <c r="C118" s="1" t="s">
        <v>89</v>
      </c>
      <c r="D118">
        <v>2023</v>
      </c>
      <c r="E118">
        <v>9</v>
      </c>
      <c r="F118" s="4">
        <f>'Instrumento de Coleta - 23'!$R$34</f>
        <v>4</v>
      </c>
    </row>
    <row r="119" spans="1:6">
      <c r="A119" t="str">
        <f t="shared" si="9"/>
        <v>17-10-2023-10</v>
      </c>
      <c r="B119">
        <f>IFERROR(VLOOKUP($J$2,Aux!A:B,2,FALSE),"-")</f>
        <v>17</v>
      </c>
      <c r="C119" s="1" t="s">
        <v>89</v>
      </c>
      <c r="D119">
        <v>2023</v>
      </c>
      <c r="E119">
        <v>10</v>
      </c>
      <c r="F119" s="4">
        <f>'Instrumento de Coleta - 23'!$S$34</f>
        <v>3</v>
      </c>
    </row>
    <row r="120" spans="1:6">
      <c r="A120" t="str">
        <f t="shared" si="9"/>
        <v>17-10-2023-11</v>
      </c>
      <c r="B120">
        <f>IFERROR(VLOOKUP($J$2,Aux!A:B,2,FALSE),"-")</f>
        <v>17</v>
      </c>
      <c r="C120" s="1" t="s">
        <v>89</v>
      </c>
      <c r="D120">
        <v>2023</v>
      </c>
      <c r="E120">
        <v>11</v>
      </c>
      <c r="F120" s="4">
        <f>'Instrumento de Coleta - 23'!$T$34</f>
        <v>0</v>
      </c>
    </row>
    <row r="121" spans="1:6">
      <c r="A121" t="str">
        <f t="shared" si="9"/>
        <v>17-10-2023-12</v>
      </c>
      <c r="B121">
        <f>IFERROR(VLOOKUP($J$2,Aux!A:B,2,FALSE),"-")</f>
        <v>17</v>
      </c>
      <c r="C121" s="1" t="s">
        <v>89</v>
      </c>
      <c r="D121">
        <v>2023</v>
      </c>
      <c r="E121">
        <v>12</v>
      </c>
      <c r="F121" s="4">
        <f>'Instrumento de Coleta - 23'!$U$34</f>
        <v>0</v>
      </c>
    </row>
    <row r="122" spans="1:6">
      <c r="A122" t="str">
        <f>B122&amp;"-"&amp;C122&amp;"-"&amp;D122&amp;"-"&amp;E122</f>
        <v>17-16-2023-1</v>
      </c>
      <c r="B122">
        <f>IFERROR(VLOOKUP($J$2,Aux!A:B,2,FALSE),"-")</f>
        <v>17</v>
      </c>
      <c r="C122" s="1" t="s">
        <v>90</v>
      </c>
      <c r="D122">
        <v>2023</v>
      </c>
      <c r="E122">
        <v>1</v>
      </c>
      <c r="F122" s="4">
        <f>'Instrumento de Coleta - 23'!$J$29</f>
        <v>16996</v>
      </c>
    </row>
    <row r="123" spans="1:6">
      <c r="A123" t="str">
        <f t="shared" ref="A123:A133" si="10">B123&amp;"-"&amp;C123&amp;"-"&amp;D123&amp;"-"&amp;E123</f>
        <v>17-16-2023-2</v>
      </c>
      <c r="B123">
        <f>IFERROR(VLOOKUP($J$2,Aux!A:B,2,FALSE),"-")</f>
        <v>17</v>
      </c>
      <c r="C123" s="1" t="s">
        <v>90</v>
      </c>
      <c r="D123">
        <v>2023</v>
      </c>
      <c r="E123">
        <v>2</v>
      </c>
      <c r="F123" s="4">
        <f>'Instrumento de Coleta - 23'!$K$29</f>
        <v>23025</v>
      </c>
    </row>
    <row r="124" spans="1:6">
      <c r="A124" t="str">
        <f t="shared" si="10"/>
        <v>17-16-2023-3</v>
      </c>
      <c r="B124">
        <f>IFERROR(VLOOKUP($J$2,Aux!A:B,2,FALSE),"-")</f>
        <v>17</v>
      </c>
      <c r="C124" s="1" t="s">
        <v>90</v>
      </c>
      <c r="D124">
        <v>2023</v>
      </c>
      <c r="E124">
        <v>3</v>
      </c>
      <c r="F124" s="4">
        <f>'Instrumento de Coleta - 23'!$L$29</f>
        <v>23266</v>
      </c>
    </row>
    <row r="125" spans="1:6">
      <c r="A125" t="str">
        <f t="shared" si="10"/>
        <v>17-16-2023-4</v>
      </c>
      <c r="B125">
        <f>IFERROR(VLOOKUP($J$2,Aux!A:B,2,FALSE),"-")</f>
        <v>17</v>
      </c>
      <c r="C125" s="1" t="s">
        <v>90</v>
      </c>
      <c r="D125">
        <v>2023</v>
      </c>
      <c r="E125">
        <v>4</v>
      </c>
      <c r="F125" s="4">
        <f>'Instrumento de Coleta - 23'!$M$29</f>
        <v>20295</v>
      </c>
    </row>
    <row r="126" spans="1:6">
      <c r="A126" t="str">
        <f t="shared" si="10"/>
        <v>17-16-2023-5</v>
      </c>
      <c r="B126">
        <f>IFERROR(VLOOKUP($J$2,Aux!A:B,2,FALSE),"-")</f>
        <v>17</v>
      </c>
      <c r="C126" s="1" t="s">
        <v>90</v>
      </c>
      <c r="D126">
        <v>2023</v>
      </c>
      <c r="E126">
        <v>5</v>
      </c>
      <c r="F126" s="4">
        <f>'Instrumento de Coleta - 23'!$N$29</f>
        <v>15997</v>
      </c>
    </row>
    <row r="127" spans="1:6">
      <c r="A127" t="str">
        <f t="shared" si="10"/>
        <v>17-16-2023-6</v>
      </c>
      <c r="B127">
        <f>IFERROR(VLOOKUP($J$2,Aux!A:B,2,FALSE),"-")</f>
        <v>17</v>
      </c>
      <c r="C127" s="1" t="s">
        <v>90</v>
      </c>
      <c r="D127">
        <v>2023</v>
      </c>
      <c r="E127">
        <v>6</v>
      </c>
      <c r="F127" s="4">
        <f>'Instrumento de Coleta - 23'!$O$29</f>
        <v>12359</v>
      </c>
    </row>
    <row r="128" spans="1:6">
      <c r="A128" t="str">
        <f t="shared" si="10"/>
        <v>17-16-2023-7</v>
      </c>
      <c r="B128">
        <f>IFERROR(VLOOKUP($J$2,Aux!A:B,2,FALSE),"-")</f>
        <v>17</v>
      </c>
      <c r="C128" s="1" t="s">
        <v>90</v>
      </c>
      <c r="D128">
        <v>2023</v>
      </c>
      <c r="E128">
        <v>7</v>
      </c>
      <c r="F128" s="4">
        <f>'Instrumento de Coleta - 23'!$P$29</f>
        <v>10066</v>
      </c>
    </row>
    <row r="129" spans="1:6">
      <c r="A129" t="str">
        <f t="shared" si="10"/>
        <v>17-16-2023-8</v>
      </c>
      <c r="B129">
        <f>IFERROR(VLOOKUP($J$2,Aux!A:B,2,FALSE),"-")</f>
        <v>17</v>
      </c>
      <c r="C129" s="1" t="s">
        <v>90</v>
      </c>
      <c r="D129">
        <v>2023</v>
      </c>
      <c r="E129">
        <v>8</v>
      </c>
      <c r="F129" s="4">
        <f>'Instrumento de Coleta - 23'!$Q$29</f>
        <v>10385</v>
      </c>
    </row>
    <row r="130" spans="1:6">
      <c r="A130" t="str">
        <f t="shared" si="10"/>
        <v>17-16-2023-9</v>
      </c>
      <c r="B130">
        <f>IFERROR(VLOOKUP($J$2,Aux!A:B,2,FALSE),"-")</f>
        <v>17</v>
      </c>
      <c r="C130" s="1" t="s">
        <v>90</v>
      </c>
      <c r="D130">
        <v>2023</v>
      </c>
      <c r="E130">
        <v>9</v>
      </c>
      <c r="F130" s="4">
        <f>'Instrumento de Coleta - 23'!$R$29</f>
        <v>10698</v>
      </c>
    </row>
    <row r="131" spans="1:6">
      <c r="A131" t="str">
        <f t="shared" si="10"/>
        <v>17-16-2023-10</v>
      </c>
      <c r="B131">
        <f>IFERROR(VLOOKUP($J$2,Aux!A:B,2,FALSE),"-")</f>
        <v>17</v>
      </c>
      <c r="C131" s="1" t="s">
        <v>90</v>
      </c>
      <c r="D131">
        <v>2023</v>
      </c>
      <c r="E131">
        <v>10</v>
      </c>
      <c r="F131" s="4">
        <f>'Instrumento de Coleta - 23'!$S$29</f>
        <v>13702</v>
      </c>
    </row>
    <row r="132" spans="1:6">
      <c r="A132" t="str">
        <f t="shared" si="10"/>
        <v>17-16-2023-11</v>
      </c>
      <c r="B132">
        <f>IFERROR(VLOOKUP($J$2,Aux!A:B,2,FALSE),"-")</f>
        <v>17</v>
      </c>
      <c r="C132" s="1" t="s">
        <v>90</v>
      </c>
      <c r="D132">
        <v>2023</v>
      </c>
      <c r="E132">
        <v>11</v>
      </c>
      <c r="F132" s="4">
        <f>'Instrumento de Coleta - 23'!$T$29</f>
        <v>14373</v>
      </c>
    </row>
    <row r="133" spans="1:6">
      <c r="A133" t="str">
        <f t="shared" si="10"/>
        <v>17-16-2023-12</v>
      </c>
      <c r="B133">
        <f>IFERROR(VLOOKUP($J$2,Aux!A:B,2,FALSE),"-")</f>
        <v>17</v>
      </c>
      <c r="C133" s="1" t="s">
        <v>90</v>
      </c>
      <c r="D133">
        <v>2023</v>
      </c>
      <c r="E133">
        <v>12</v>
      </c>
      <c r="F133" s="4">
        <f>'Instrumento de Coleta - 23'!$U$29</f>
        <v>12555</v>
      </c>
    </row>
    <row r="134" spans="1:6">
      <c r="A134" t="str">
        <f>B134&amp;"-"&amp;C134&amp;"-"&amp;D134&amp;"-"&amp;E134</f>
        <v>17-17-2023-1</v>
      </c>
      <c r="B134">
        <f>IFERROR(VLOOKUP($J$2,Aux!A:B,2,FALSE),"-")</f>
        <v>17</v>
      </c>
      <c r="C134" s="1" t="s">
        <v>91</v>
      </c>
      <c r="D134">
        <v>2023</v>
      </c>
      <c r="E134">
        <v>1</v>
      </c>
      <c r="F134" s="4">
        <f>'Instrumento de Coleta - 23'!$J$30</f>
        <v>87.22</v>
      </c>
    </row>
    <row r="135" spans="1:6">
      <c r="A135" t="str">
        <f t="shared" ref="A135:A145" si="11">B135&amp;"-"&amp;C135&amp;"-"&amp;D135&amp;"-"&amp;E135</f>
        <v>17-17-2023-2</v>
      </c>
      <c r="B135">
        <f>IFERROR(VLOOKUP($J$2,Aux!A:B,2,FALSE),"-")</f>
        <v>17</v>
      </c>
      <c r="C135" s="1" t="s">
        <v>91</v>
      </c>
      <c r="D135">
        <v>2023</v>
      </c>
      <c r="E135">
        <v>2</v>
      </c>
      <c r="F135" s="4">
        <f>'Instrumento de Coleta - 23'!$K$30</f>
        <v>93.59</v>
      </c>
    </row>
    <row r="136" spans="1:6">
      <c r="A136" t="str">
        <f t="shared" si="11"/>
        <v>17-17-2023-3</v>
      </c>
      <c r="B136">
        <f>IFERROR(VLOOKUP($J$2,Aux!A:B,2,FALSE),"-")</f>
        <v>17</v>
      </c>
      <c r="C136" s="1" t="s">
        <v>91</v>
      </c>
      <c r="D136">
        <v>2023</v>
      </c>
      <c r="E136">
        <v>3</v>
      </c>
      <c r="F136" s="4">
        <f>'Instrumento de Coleta - 23'!$L$30</f>
        <v>92.61</v>
      </c>
    </row>
    <row r="137" spans="1:6">
      <c r="A137" t="str">
        <f t="shared" si="11"/>
        <v>17-17-2023-4</v>
      </c>
      <c r="B137">
        <f>IFERROR(VLOOKUP($J$2,Aux!A:B,2,FALSE),"-")</f>
        <v>17</v>
      </c>
      <c r="C137" s="1" t="s">
        <v>91</v>
      </c>
      <c r="D137">
        <v>2023</v>
      </c>
      <c r="E137">
        <v>4</v>
      </c>
      <c r="F137" s="4">
        <f>'Instrumento de Coleta - 23'!$M$30</f>
        <v>80.36</v>
      </c>
    </row>
    <row r="138" spans="1:6">
      <c r="A138" t="str">
        <f t="shared" si="11"/>
        <v>17-17-2023-5</v>
      </c>
      <c r="B138">
        <f>IFERROR(VLOOKUP($J$2,Aux!A:B,2,FALSE),"-")</f>
        <v>17</v>
      </c>
      <c r="C138" s="1" t="s">
        <v>91</v>
      </c>
      <c r="D138">
        <v>2023</v>
      </c>
      <c r="E138">
        <v>5</v>
      </c>
      <c r="F138" s="4">
        <f>'Instrumento de Coleta - 23'!$N$30</f>
        <v>86.73</v>
      </c>
    </row>
    <row r="139" spans="1:6">
      <c r="A139" t="str">
        <f t="shared" si="11"/>
        <v>17-17-2023-6</v>
      </c>
      <c r="B139">
        <f>IFERROR(VLOOKUP($J$2,Aux!A:B,2,FALSE),"-")</f>
        <v>17</v>
      </c>
      <c r="C139" s="1" t="s">
        <v>91</v>
      </c>
      <c r="D139">
        <v>2023</v>
      </c>
      <c r="E139">
        <v>6</v>
      </c>
      <c r="F139" s="4">
        <f>'Instrumento de Coleta - 23'!$O$30</f>
        <v>116.13</v>
      </c>
    </row>
    <row r="140" spans="1:6">
      <c r="A140" t="str">
        <f t="shared" si="11"/>
        <v>17-17-2023-7</v>
      </c>
      <c r="B140">
        <f>IFERROR(VLOOKUP($J$2,Aux!A:B,2,FALSE),"-")</f>
        <v>17</v>
      </c>
      <c r="C140" s="1" t="s">
        <v>91</v>
      </c>
      <c r="D140">
        <v>2023</v>
      </c>
      <c r="E140">
        <v>7</v>
      </c>
      <c r="F140" s="4">
        <f>'Instrumento de Coleta - 23'!$P$30</f>
        <v>103.88</v>
      </c>
    </row>
    <row r="141" spans="1:6">
      <c r="A141" t="str">
        <f t="shared" si="11"/>
        <v>17-17-2023-8</v>
      </c>
      <c r="B141">
        <f>IFERROR(VLOOKUP($J$2,Aux!A:B,2,FALSE),"-")</f>
        <v>17</v>
      </c>
      <c r="C141" s="1" t="s">
        <v>91</v>
      </c>
      <c r="D141">
        <v>2023</v>
      </c>
      <c r="E141">
        <v>8</v>
      </c>
      <c r="F141" s="4">
        <f>'Instrumento de Coleta - 23'!$Q$30</f>
        <v>88.69</v>
      </c>
    </row>
    <row r="142" spans="1:6">
      <c r="A142" t="str">
        <f t="shared" si="11"/>
        <v>17-17-2023-9</v>
      </c>
      <c r="B142">
        <f>IFERROR(VLOOKUP($J$2,Aux!A:B,2,FALSE),"-")</f>
        <v>17</v>
      </c>
      <c r="C142" s="1" t="s">
        <v>91</v>
      </c>
      <c r="D142">
        <v>2023</v>
      </c>
      <c r="E142">
        <v>9</v>
      </c>
      <c r="F142" s="4">
        <f>'Instrumento de Coleta - 23'!$R$30</f>
        <v>100.94</v>
      </c>
    </row>
    <row r="143" spans="1:6">
      <c r="A143" t="str">
        <f t="shared" si="11"/>
        <v>17-17-2023-10</v>
      </c>
      <c r="B143">
        <f>IFERROR(VLOOKUP($J$2,Aux!A:B,2,FALSE),"-")</f>
        <v>17</v>
      </c>
      <c r="C143" s="1" t="s">
        <v>91</v>
      </c>
      <c r="D143">
        <v>2023</v>
      </c>
      <c r="E143">
        <v>10</v>
      </c>
      <c r="F143" s="4">
        <f>'Instrumento de Coleta - 23'!$S$30</f>
        <v>94.57</v>
      </c>
    </row>
    <row r="144" spans="1:6">
      <c r="A144" t="str">
        <f t="shared" si="11"/>
        <v>17-17-2023-11</v>
      </c>
      <c r="B144">
        <f>IFERROR(VLOOKUP($J$2,Aux!A:B,2,FALSE),"-")</f>
        <v>17</v>
      </c>
      <c r="C144" s="1" t="s">
        <v>91</v>
      </c>
      <c r="D144">
        <v>2023</v>
      </c>
      <c r="E144">
        <v>11</v>
      </c>
      <c r="F144" s="4">
        <f>'Instrumento de Coleta - 23'!$T$30</f>
        <v>94.08</v>
      </c>
    </row>
    <row r="145" spans="1:6">
      <c r="A145" t="str">
        <f t="shared" si="11"/>
        <v>17-17-2023-12</v>
      </c>
      <c r="B145">
        <f>IFERROR(VLOOKUP($J$2,Aux!A:B,2,FALSE),"-")</f>
        <v>17</v>
      </c>
      <c r="C145" s="1" t="s">
        <v>91</v>
      </c>
      <c r="D145">
        <v>2023</v>
      </c>
      <c r="E145">
        <v>12</v>
      </c>
      <c r="F145" s="4">
        <f>'Instrumento de Coleta - 23'!$U$30</f>
        <v>114.17</v>
      </c>
    </row>
    <row r="146" spans="1:6">
      <c r="A146" t="str">
        <f>B146&amp;"-"&amp;C146&amp;"-"&amp;D146&amp;"-"&amp;E146</f>
        <v>17-18-2023-1</v>
      </c>
      <c r="B146">
        <f>IFERROR(VLOOKUP($J$2,Aux!A:B,2,FALSE),"-")</f>
        <v>17</v>
      </c>
      <c r="C146" s="1" t="s">
        <v>92</v>
      </c>
      <c r="D146">
        <v>2023</v>
      </c>
      <c r="E146">
        <v>1</v>
      </c>
      <c r="F146" s="4">
        <f>'Instrumento de Coleta - 23'!$J$31</f>
        <v>1891.88</v>
      </c>
    </row>
    <row r="147" spans="1:6">
      <c r="A147" t="str">
        <f t="shared" ref="A147:A157" si="12">B147&amp;"-"&amp;C147&amp;"-"&amp;D147&amp;"-"&amp;E147</f>
        <v>17-18-2023-2</v>
      </c>
      <c r="B147">
        <f>IFERROR(VLOOKUP($J$2,Aux!A:B,2,FALSE),"-")</f>
        <v>17</v>
      </c>
      <c r="C147" s="1" t="s">
        <v>92</v>
      </c>
      <c r="D147">
        <v>2023</v>
      </c>
      <c r="E147">
        <v>2</v>
      </c>
      <c r="F147" s="4">
        <f>'Instrumento de Coleta - 23'!$K$31</f>
        <v>1891.88</v>
      </c>
    </row>
    <row r="148" spans="1:6">
      <c r="A148" t="str">
        <f t="shared" si="12"/>
        <v>17-18-2023-3</v>
      </c>
      <c r="B148">
        <f>IFERROR(VLOOKUP($J$2,Aux!A:B,2,FALSE),"-")</f>
        <v>17</v>
      </c>
      <c r="C148" s="1" t="s">
        <v>92</v>
      </c>
      <c r="D148">
        <v>2023</v>
      </c>
      <c r="E148">
        <v>3</v>
      </c>
      <c r="F148" s="4">
        <f>'Instrumento de Coleta - 23'!$L$31</f>
        <v>1891.88</v>
      </c>
    </row>
    <row r="149" spans="1:6">
      <c r="A149" t="str">
        <f t="shared" si="12"/>
        <v>17-18-2023-4</v>
      </c>
      <c r="B149">
        <f>IFERROR(VLOOKUP($J$2,Aux!A:B,2,FALSE),"-")</f>
        <v>17</v>
      </c>
      <c r="C149" s="1" t="s">
        <v>92</v>
      </c>
      <c r="D149">
        <v>2023</v>
      </c>
      <c r="E149">
        <v>4</v>
      </c>
      <c r="F149" s="4">
        <f>'Instrumento de Coleta - 23'!$M$31</f>
        <v>1891.88</v>
      </c>
    </row>
    <row r="150" spans="1:6">
      <c r="A150" t="str">
        <f t="shared" si="12"/>
        <v>17-18-2023-5</v>
      </c>
      <c r="B150">
        <f>IFERROR(VLOOKUP($J$2,Aux!A:B,2,FALSE),"-")</f>
        <v>17</v>
      </c>
      <c r="C150" s="1" t="s">
        <v>92</v>
      </c>
      <c r="D150">
        <v>2023</v>
      </c>
      <c r="E150">
        <v>5</v>
      </c>
      <c r="F150" s="4">
        <f>'Instrumento de Coleta - 23'!$N$31</f>
        <v>1891.88</v>
      </c>
    </row>
    <row r="151" spans="1:6">
      <c r="A151" t="str">
        <f t="shared" si="12"/>
        <v>17-18-2023-6</v>
      </c>
      <c r="B151">
        <f>IFERROR(VLOOKUP($J$2,Aux!A:B,2,FALSE),"-")</f>
        <v>17</v>
      </c>
      <c r="C151" s="1" t="s">
        <v>92</v>
      </c>
      <c r="D151">
        <v>2023</v>
      </c>
      <c r="E151">
        <v>6</v>
      </c>
      <c r="F151" s="4">
        <f>'Instrumento de Coleta - 23'!$O$31</f>
        <v>1891.88</v>
      </c>
    </row>
    <row r="152" spans="1:6">
      <c r="A152" t="str">
        <f t="shared" si="12"/>
        <v>17-18-2023-7</v>
      </c>
      <c r="B152">
        <f>IFERROR(VLOOKUP($J$2,Aux!A:B,2,FALSE),"-")</f>
        <v>17</v>
      </c>
      <c r="C152" s="1" t="s">
        <v>92</v>
      </c>
      <c r="D152">
        <v>2023</v>
      </c>
      <c r="E152">
        <v>7</v>
      </c>
      <c r="F152" s="4">
        <f>'Instrumento de Coleta - 23'!$P$31</f>
        <v>1891.88</v>
      </c>
    </row>
    <row r="153" spans="1:6">
      <c r="A153" t="str">
        <f t="shared" si="12"/>
        <v>17-18-2023-8</v>
      </c>
      <c r="B153">
        <f>IFERROR(VLOOKUP($J$2,Aux!A:B,2,FALSE),"-")</f>
        <v>17</v>
      </c>
      <c r="C153" s="1" t="s">
        <v>92</v>
      </c>
      <c r="D153">
        <v>2023</v>
      </c>
      <c r="E153">
        <v>8</v>
      </c>
      <c r="F153" s="4">
        <f>'Instrumento de Coleta - 23'!$Q$31</f>
        <v>1891.88</v>
      </c>
    </row>
    <row r="154" spans="1:6">
      <c r="A154" t="str">
        <f t="shared" si="12"/>
        <v>17-18-2023-9</v>
      </c>
      <c r="B154">
        <f>IFERROR(VLOOKUP($J$2,Aux!A:B,2,FALSE),"-")</f>
        <v>17</v>
      </c>
      <c r="C154" s="1" t="s">
        <v>92</v>
      </c>
      <c r="D154">
        <v>2023</v>
      </c>
      <c r="E154">
        <v>9</v>
      </c>
      <c r="F154" s="4">
        <f>'Instrumento de Coleta - 23'!$R$31</f>
        <v>1891.88</v>
      </c>
    </row>
    <row r="155" spans="1:6">
      <c r="A155" t="str">
        <f t="shared" si="12"/>
        <v>17-18-2023-10</v>
      </c>
      <c r="B155">
        <f>IFERROR(VLOOKUP($J$2,Aux!A:B,2,FALSE),"-")</f>
        <v>17</v>
      </c>
      <c r="C155" s="1" t="s">
        <v>92</v>
      </c>
      <c r="D155">
        <v>2023</v>
      </c>
      <c r="E155">
        <v>10</v>
      </c>
      <c r="F155" s="4">
        <f>'Instrumento de Coleta - 23'!$S$31</f>
        <v>1891.88</v>
      </c>
    </row>
    <row r="156" spans="1:6">
      <c r="A156" t="str">
        <f t="shared" si="12"/>
        <v>17-18-2023-11</v>
      </c>
      <c r="B156">
        <f>IFERROR(VLOOKUP($J$2,Aux!A:B,2,FALSE),"-")</f>
        <v>17</v>
      </c>
      <c r="C156" s="1" t="s">
        <v>92</v>
      </c>
      <c r="D156">
        <v>2023</v>
      </c>
      <c r="E156">
        <v>11</v>
      </c>
      <c r="F156" s="4">
        <f>'Instrumento de Coleta - 23'!$T$31</f>
        <v>1891.88</v>
      </c>
    </row>
    <row r="157" spans="1:6">
      <c r="A157" t="str">
        <f t="shared" si="12"/>
        <v>17-18-2023-12</v>
      </c>
      <c r="B157">
        <f>IFERROR(VLOOKUP($J$2,Aux!A:B,2,FALSE),"-")</f>
        <v>17</v>
      </c>
      <c r="C157" s="1" t="s">
        <v>92</v>
      </c>
      <c r="D157">
        <v>2023</v>
      </c>
      <c r="E157">
        <v>12</v>
      </c>
      <c r="F157" s="4">
        <f>'Instrumento de Coleta - 23'!$U$31</f>
        <v>1891.88</v>
      </c>
    </row>
  </sheetData>
  <pageMargins left="0.511811024" right="0.511811024" top="0.78740157499999996" bottom="0.78740157499999996" header="0.31496062000000002" footer="0.3149606200000000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Aux!$A$2:$A$33</xm:f>
          </x14:formula1>
          <xm:sqref>J2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40071-0612-40CF-80F6-C35C312045C0}">
  <sheetPr codeName="Planilha6" filterMode="1"/>
  <dimension ref="A1:J157"/>
  <sheetViews>
    <sheetView zoomScale="80" zoomScaleNormal="80" workbookViewId="0">
      <selection activeCell="L23" sqref="L23"/>
    </sheetView>
  </sheetViews>
  <sheetFormatPr defaultRowHeight="14.45"/>
  <cols>
    <col min="1" max="1" width="14.7109375" customWidth="1"/>
    <col min="6" max="6" width="20.5703125" customWidth="1"/>
    <col min="10" max="10" width="31.42578125" bestFit="1" customWidth="1"/>
  </cols>
  <sheetData>
    <row r="1" spans="1:10">
      <c r="A1" t="s">
        <v>73</v>
      </c>
      <c r="B1" t="s">
        <v>74</v>
      </c>
      <c r="C1" t="s">
        <v>75</v>
      </c>
      <c r="D1" t="s">
        <v>76</v>
      </c>
      <c r="E1" t="s">
        <v>77</v>
      </c>
      <c r="F1" t="s">
        <v>78</v>
      </c>
      <c r="J1" t="s">
        <v>79</v>
      </c>
    </row>
    <row r="2" spans="1:10" hidden="1">
      <c r="A2" t="str">
        <f t="shared" ref="A2:A33" si="0">B2&amp;"-"&amp;C2&amp;"-"&amp;D2&amp;"-"&amp;E2</f>
        <v>17-1-2024-1</v>
      </c>
      <c r="B2">
        <f>IFERROR(VLOOKUP($J$2,Aux!A:B,2,FALSE),"-")</f>
        <v>17</v>
      </c>
      <c r="C2" s="1">
        <v>1</v>
      </c>
      <c r="D2">
        <v>2024</v>
      </c>
      <c r="E2">
        <v>1</v>
      </c>
      <c r="F2" s="75">
        <f>'Instrumento de Coleta - 24'!$J$9</f>
        <v>22570954.43</v>
      </c>
      <c r="J2" s="2" t="s">
        <v>80</v>
      </c>
    </row>
    <row r="3" spans="1:10" hidden="1">
      <c r="A3" t="str">
        <f t="shared" si="0"/>
        <v>17-2-2024-1</v>
      </c>
      <c r="B3">
        <f>IFERROR(VLOOKUP($J$2,Aux!A:B,2,FALSE),"-")</f>
        <v>17</v>
      </c>
      <c r="C3" s="1" t="s">
        <v>81</v>
      </c>
      <c r="D3">
        <v>2024</v>
      </c>
      <c r="E3">
        <v>1</v>
      </c>
      <c r="F3" s="75">
        <f>'Instrumento de Coleta - 24'!$J$10</f>
        <v>40350934.219999999</v>
      </c>
    </row>
    <row r="4" spans="1:10" hidden="1">
      <c r="A4" t="str">
        <f t="shared" si="0"/>
        <v>17-3-2024-1</v>
      </c>
      <c r="B4">
        <f>IFERROR(VLOOKUP($J$2,Aux!A:B,2,FALSE),"-")</f>
        <v>17</v>
      </c>
      <c r="C4" s="1" t="s">
        <v>82</v>
      </c>
      <c r="D4">
        <v>2024</v>
      </c>
      <c r="E4">
        <v>1</v>
      </c>
      <c r="F4" s="5">
        <f>'Instrumento de Coleta - 24'!$J$13</f>
        <v>42</v>
      </c>
    </row>
    <row r="5" spans="1:10" hidden="1">
      <c r="A5" t="str">
        <f t="shared" si="0"/>
        <v>17-4-2024-1</v>
      </c>
      <c r="B5">
        <f>IFERROR(VLOOKUP($J$2,Aux!A:B,2,FALSE),"-")</f>
        <v>17</v>
      </c>
      <c r="C5" s="1" t="s">
        <v>83</v>
      </c>
      <c r="D5">
        <v>2024</v>
      </c>
      <c r="E5">
        <v>1</v>
      </c>
      <c r="F5" s="5">
        <f>'Instrumento de Coleta - 24'!$J$14</f>
        <v>3131</v>
      </c>
    </row>
    <row r="6" spans="1:10" hidden="1">
      <c r="A6" t="str">
        <f t="shared" si="0"/>
        <v>17-5-2024-1</v>
      </c>
      <c r="B6">
        <f>IFERROR(VLOOKUP($J$2,Aux!A:B,2,FALSE),"-")</f>
        <v>17</v>
      </c>
      <c r="C6" s="1" t="s">
        <v>84</v>
      </c>
      <c r="D6">
        <v>2024</v>
      </c>
      <c r="E6">
        <v>1</v>
      </c>
      <c r="F6" s="5">
        <f>'Instrumento de Coleta - 24'!$J$16</f>
        <v>128</v>
      </c>
    </row>
    <row r="7" spans="1:10" hidden="1">
      <c r="A7" t="str">
        <f t="shared" si="0"/>
        <v>17-6-2024-1</v>
      </c>
      <c r="B7">
        <f>IFERROR(VLOOKUP($J$2,Aux!A:B,2,FALSE),"-")</f>
        <v>17</v>
      </c>
      <c r="C7" s="1" t="s">
        <v>85</v>
      </c>
      <c r="D7">
        <v>2024</v>
      </c>
      <c r="E7">
        <v>1</v>
      </c>
      <c r="F7" s="75">
        <f>'Instrumento de Coleta - 24'!$J$19</f>
        <v>2146756.4500000002</v>
      </c>
    </row>
    <row r="8" spans="1:10" hidden="1">
      <c r="A8" t="str">
        <f t="shared" si="0"/>
        <v>17-7-2024-1</v>
      </c>
      <c r="B8">
        <f>IFERROR(VLOOKUP($J$2,Aux!A:B,2,FALSE),"-")</f>
        <v>17</v>
      </c>
      <c r="C8" s="1" t="s">
        <v>86</v>
      </c>
      <c r="D8">
        <v>2024</v>
      </c>
      <c r="E8">
        <v>1</v>
      </c>
      <c r="F8" s="75">
        <f>'Instrumento de Coleta - 24'!$J$22</f>
        <v>6963640.2300000004</v>
      </c>
    </row>
    <row r="9" spans="1:10" hidden="1">
      <c r="A9" t="str">
        <f t="shared" si="0"/>
        <v>17-8-2024-1</v>
      </c>
      <c r="B9">
        <f>IFERROR(VLOOKUP($J$2,Aux!A:B,2,FALSE),"-")</f>
        <v>17</v>
      </c>
      <c r="C9" s="1" t="s">
        <v>87</v>
      </c>
      <c r="D9">
        <v>2024</v>
      </c>
      <c r="E9">
        <v>1</v>
      </c>
      <c r="F9" s="75">
        <f>'Instrumento de Coleta - 24'!$J$25</f>
        <v>243173.56</v>
      </c>
    </row>
    <row r="10" spans="1:10" hidden="1">
      <c r="A10" t="str">
        <f t="shared" si="0"/>
        <v>17-9-2024-1</v>
      </c>
      <c r="B10">
        <f>IFERROR(VLOOKUP($J$2,Aux!A:B,2,FALSE),"-")</f>
        <v>17</v>
      </c>
      <c r="C10" s="1" t="s">
        <v>88</v>
      </c>
      <c r="D10">
        <v>2024</v>
      </c>
      <c r="E10">
        <v>1</v>
      </c>
      <c r="F10" s="4">
        <f>'Instrumento de Coleta - 24'!$J$33</f>
        <v>9</v>
      </c>
    </row>
    <row r="11" spans="1:10" hidden="1">
      <c r="A11" t="str">
        <f t="shared" si="0"/>
        <v>17-10-2024-1</v>
      </c>
      <c r="B11">
        <f>IFERROR(VLOOKUP($J$2,Aux!A:B,2,FALSE),"-")</f>
        <v>17</v>
      </c>
      <c r="C11" s="1" t="s">
        <v>89</v>
      </c>
      <c r="D11">
        <v>2024</v>
      </c>
      <c r="E11">
        <v>1</v>
      </c>
      <c r="F11" s="4">
        <f>'Instrumento de Coleta - 24'!$J$34</f>
        <v>9</v>
      </c>
    </row>
    <row r="12" spans="1:10" hidden="1">
      <c r="A12" t="str">
        <f t="shared" si="0"/>
        <v>17-16-2024-1</v>
      </c>
      <c r="B12">
        <f>IFERROR(VLOOKUP($J$2,Aux!A:B,2,FALSE),"-")</f>
        <v>17</v>
      </c>
      <c r="C12" s="1" t="s">
        <v>90</v>
      </c>
      <c r="D12">
        <v>2024</v>
      </c>
      <c r="E12">
        <v>1</v>
      </c>
      <c r="F12" s="4">
        <f>'Instrumento de Coleta - 24'!$J$29</f>
        <v>17837</v>
      </c>
    </row>
    <row r="13" spans="1:10" hidden="1">
      <c r="A13" t="str">
        <f t="shared" si="0"/>
        <v>17-17-2024-1</v>
      </c>
      <c r="B13">
        <f>IFERROR(VLOOKUP($J$2,Aux!A:B,2,FALSE),"-")</f>
        <v>17</v>
      </c>
      <c r="C13" s="1" t="s">
        <v>91</v>
      </c>
      <c r="D13">
        <v>2024</v>
      </c>
      <c r="E13">
        <v>1</v>
      </c>
      <c r="F13" s="4">
        <f>'Instrumento de Coleta - 24'!$J$30</f>
        <v>98.98</v>
      </c>
    </row>
    <row r="14" spans="1:10" hidden="1">
      <c r="A14" t="str">
        <f t="shared" si="0"/>
        <v>17-18-2024-1</v>
      </c>
      <c r="B14">
        <f>IFERROR(VLOOKUP($J$2,Aux!A:B,2,FALSE),"-")</f>
        <v>17</v>
      </c>
      <c r="C14" s="1" t="s">
        <v>92</v>
      </c>
      <c r="D14">
        <v>2024</v>
      </c>
      <c r="E14">
        <v>1</v>
      </c>
      <c r="F14" s="4">
        <f>'Instrumento de Coleta - 24'!$J$31</f>
        <v>1891.88</v>
      </c>
    </row>
    <row r="15" spans="1:10" hidden="1">
      <c r="A15" t="str">
        <f t="shared" si="0"/>
        <v>17-1-2024-2</v>
      </c>
      <c r="B15">
        <f>IFERROR(VLOOKUP($J$2,Aux!A:B,2,FALSE),"-")</f>
        <v>17</v>
      </c>
      <c r="C15" s="1">
        <v>1</v>
      </c>
      <c r="D15">
        <v>2024</v>
      </c>
      <c r="E15">
        <v>2</v>
      </c>
      <c r="F15" s="75">
        <f>'Instrumento de Coleta - 24'!$K$9</f>
        <v>31636911.09</v>
      </c>
    </row>
    <row r="16" spans="1:10" hidden="1">
      <c r="A16" t="str">
        <f t="shared" si="0"/>
        <v>17-2-2024-2</v>
      </c>
      <c r="B16">
        <f>IFERROR(VLOOKUP($J$2,Aux!A:B,2,FALSE),"-")</f>
        <v>17</v>
      </c>
      <c r="C16" s="1" t="s">
        <v>81</v>
      </c>
      <c r="D16">
        <v>2024</v>
      </c>
      <c r="E16">
        <v>2</v>
      </c>
      <c r="F16" s="75">
        <f>'Instrumento de Coleta - 24'!$K$10</f>
        <v>39544141.590000004</v>
      </c>
    </row>
    <row r="17" spans="1:6" hidden="1">
      <c r="A17" t="str">
        <f t="shared" si="0"/>
        <v>17-3-2024-2</v>
      </c>
      <c r="B17">
        <f>IFERROR(VLOOKUP($J$2,Aux!A:B,2,FALSE),"-")</f>
        <v>17</v>
      </c>
      <c r="C17" s="1" t="s">
        <v>82</v>
      </c>
      <c r="D17">
        <v>2024</v>
      </c>
      <c r="E17">
        <v>2</v>
      </c>
      <c r="F17" s="5">
        <f>'Instrumento de Coleta - 24'!$K$13</f>
        <v>120</v>
      </c>
    </row>
    <row r="18" spans="1:6" hidden="1">
      <c r="A18" t="str">
        <f t="shared" si="0"/>
        <v>17-4-2024-2</v>
      </c>
      <c r="B18">
        <f>IFERROR(VLOOKUP($J$2,Aux!A:B,2,FALSE),"-")</f>
        <v>17</v>
      </c>
      <c r="C18" s="1" t="s">
        <v>83</v>
      </c>
      <c r="D18">
        <v>2024</v>
      </c>
      <c r="E18">
        <v>2</v>
      </c>
      <c r="F18" s="5">
        <f>'Instrumento de Coleta - 24'!$K$14</f>
        <v>3154</v>
      </c>
    </row>
    <row r="19" spans="1:6" hidden="1">
      <c r="A19" t="str">
        <f t="shared" si="0"/>
        <v>17-5-2024-2</v>
      </c>
      <c r="B19">
        <f>IFERROR(VLOOKUP($J$2,Aux!A:B,2,FALSE),"-")</f>
        <v>17</v>
      </c>
      <c r="C19" s="1" t="s">
        <v>84</v>
      </c>
      <c r="D19">
        <v>2024</v>
      </c>
      <c r="E19">
        <v>2</v>
      </c>
      <c r="F19" s="5">
        <f>'Instrumento de Coleta - 24'!$K$16</f>
        <v>1038</v>
      </c>
    </row>
    <row r="20" spans="1:6" hidden="1">
      <c r="A20" t="str">
        <f t="shared" si="0"/>
        <v>17-6-2024-2</v>
      </c>
      <c r="B20">
        <f>IFERROR(VLOOKUP($J$2,Aux!A:B,2,FALSE),"-")</f>
        <v>17</v>
      </c>
      <c r="C20" s="1" t="s">
        <v>85</v>
      </c>
      <c r="D20">
        <v>2024</v>
      </c>
      <c r="E20">
        <v>2</v>
      </c>
      <c r="F20" s="75">
        <f>'Instrumento de Coleta - 24'!$K$19</f>
        <v>1693598.82</v>
      </c>
    </row>
    <row r="21" spans="1:6" hidden="1">
      <c r="A21" t="str">
        <f t="shared" si="0"/>
        <v>17-7-2024-2</v>
      </c>
      <c r="B21">
        <f>IFERROR(VLOOKUP($J$2,Aux!A:B,2,FALSE),"-")</f>
        <v>17</v>
      </c>
      <c r="C21" s="1" t="s">
        <v>86</v>
      </c>
      <c r="D21">
        <v>2024</v>
      </c>
      <c r="E21">
        <v>2</v>
      </c>
      <c r="F21" s="75">
        <f>'Instrumento de Coleta - 24'!$K$22</f>
        <v>9353270.6600000001</v>
      </c>
    </row>
    <row r="22" spans="1:6" hidden="1">
      <c r="A22" t="str">
        <f t="shared" si="0"/>
        <v>17-8-2024-2</v>
      </c>
      <c r="B22">
        <f>IFERROR(VLOOKUP($J$2,Aux!A:B,2,FALSE),"-")</f>
        <v>17</v>
      </c>
      <c r="C22" s="1" t="s">
        <v>87</v>
      </c>
      <c r="D22">
        <v>2024</v>
      </c>
      <c r="E22">
        <v>2</v>
      </c>
      <c r="F22" s="75">
        <f>'Instrumento de Coleta - 24'!$K$25</f>
        <v>258098.26</v>
      </c>
    </row>
    <row r="23" spans="1:6" hidden="1">
      <c r="A23" t="str">
        <f t="shared" si="0"/>
        <v>17-9-2024-2</v>
      </c>
      <c r="B23">
        <f>IFERROR(VLOOKUP($J$2,Aux!A:B,2,FALSE),"-")</f>
        <v>17</v>
      </c>
      <c r="C23" s="1" t="s">
        <v>88</v>
      </c>
      <c r="D23">
        <v>2024</v>
      </c>
      <c r="E23">
        <v>2</v>
      </c>
      <c r="F23" s="4">
        <f>'Instrumento de Coleta - 24'!$K$33</f>
        <v>7</v>
      </c>
    </row>
    <row r="24" spans="1:6" hidden="1">
      <c r="A24" t="str">
        <f t="shared" si="0"/>
        <v>17-10-2024-2</v>
      </c>
      <c r="B24">
        <f>IFERROR(VLOOKUP($J$2,Aux!A:B,2,FALSE),"-")</f>
        <v>17</v>
      </c>
      <c r="C24" s="1" t="s">
        <v>89</v>
      </c>
      <c r="D24">
        <v>2024</v>
      </c>
      <c r="E24">
        <v>2</v>
      </c>
      <c r="F24" s="4">
        <f>'Instrumento de Coleta - 24'!$K$34</f>
        <v>7</v>
      </c>
    </row>
    <row r="25" spans="1:6" hidden="1">
      <c r="A25" t="str">
        <f t="shared" si="0"/>
        <v>17-16-2024-2</v>
      </c>
      <c r="B25">
        <f>IFERROR(VLOOKUP($J$2,Aux!A:B,2,FALSE),"-")</f>
        <v>17</v>
      </c>
      <c r="C25" s="1" t="s">
        <v>90</v>
      </c>
      <c r="D25">
        <v>2024</v>
      </c>
      <c r="E25">
        <v>2</v>
      </c>
      <c r="F25" s="4">
        <f>'Instrumento de Coleta - 24'!$K$29</f>
        <v>20498</v>
      </c>
    </row>
    <row r="26" spans="1:6" hidden="1">
      <c r="A26" t="str">
        <f t="shared" si="0"/>
        <v>17-17-2024-2</v>
      </c>
      <c r="B26">
        <f>IFERROR(VLOOKUP($J$2,Aux!A:B,2,FALSE),"-")</f>
        <v>17</v>
      </c>
      <c r="C26" s="1" t="s">
        <v>91</v>
      </c>
      <c r="D26">
        <v>2024</v>
      </c>
      <c r="E26">
        <v>2</v>
      </c>
      <c r="F26" s="4">
        <f>'Instrumento de Coleta - 24'!$K$30</f>
        <v>72.52</v>
      </c>
    </row>
    <row r="27" spans="1:6" hidden="1">
      <c r="A27" t="str">
        <f t="shared" si="0"/>
        <v>17-18-2024-2</v>
      </c>
      <c r="B27">
        <f>IFERROR(VLOOKUP($J$2,Aux!A:B,2,FALSE),"-")</f>
        <v>17</v>
      </c>
      <c r="C27" s="1" t="s">
        <v>92</v>
      </c>
      <c r="D27">
        <v>2024</v>
      </c>
      <c r="E27">
        <v>2</v>
      </c>
      <c r="F27" s="4">
        <f>'Instrumento de Coleta - 24'!$K$31</f>
        <v>1891.88</v>
      </c>
    </row>
    <row r="28" spans="1:6" hidden="1">
      <c r="A28" t="str">
        <f t="shared" si="0"/>
        <v>17-1-2024-3</v>
      </c>
      <c r="B28">
        <f>IFERROR(VLOOKUP($J$2,Aux!A:B,2,FALSE),"-")</f>
        <v>17</v>
      </c>
      <c r="C28" s="1">
        <v>1</v>
      </c>
      <c r="D28">
        <v>2024</v>
      </c>
      <c r="E28">
        <v>3</v>
      </c>
      <c r="F28" s="75">
        <f>'Instrumento de Coleta - 24'!$L$9</f>
        <v>38043440.950000003</v>
      </c>
    </row>
    <row r="29" spans="1:6" hidden="1">
      <c r="A29" t="str">
        <f t="shared" si="0"/>
        <v>17-2-2024-3</v>
      </c>
      <c r="B29">
        <f>IFERROR(VLOOKUP($J$2,Aux!A:B,2,FALSE),"-")</f>
        <v>17</v>
      </c>
      <c r="C29" s="1" t="s">
        <v>81</v>
      </c>
      <c r="D29">
        <v>2024</v>
      </c>
      <c r="E29">
        <v>3</v>
      </c>
      <c r="F29" s="75">
        <f>'Instrumento de Coleta - 24'!$L$10</f>
        <v>97314287.469999999</v>
      </c>
    </row>
    <row r="30" spans="1:6" hidden="1">
      <c r="A30" t="str">
        <f t="shared" si="0"/>
        <v>17-3-2024-3</v>
      </c>
      <c r="B30">
        <f>IFERROR(VLOOKUP($J$2,Aux!A:B,2,FALSE),"-")</f>
        <v>17</v>
      </c>
      <c r="C30" s="1" t="s">
        <v>82</v>
      </c>
      <c r="D30">
        <v>2024</v>
      </c>
      <c r="E30">
        <v>3</v>
      </c>
      <c r="F30" s="5">
        <f>'Instrumento de Coleta - 24'!$L$13</f>
        <v>59</v>
      </c>
    </row>
    <row r="31" spans="1:6" hidden="1">
      <c r="A31" t="str">
        <f t="shared" si="0"/>
        <v>17-4-2024-3</v>
      </c>
      <c r="B31">
        <f>IFERROR(VLOOKUP($J$2,Aux!A:B,2,FALSE),"-")</f>
        <v>17</v>
      </c>
      <c r="C31" s="1" t="s">
        <v>83</v>
      </c>
      <c r="D31">
        <v>2024</v>
      </c>
      <c r="E31">
        <v>3</v>
      </c>
      <c r="F31" s="5">
        <f>'Instrumento de Coleta - 24'!$L$14</f>
        <v>3198</v>
      </c>
    </row>
    <row r="32" spans="1:6" hidden="1">
      <c r="A32" t="str">
        <f t="shared" si="0"/>
        <v>17-5-2024-3</v>
      </c>
      <c r="B32">
        <f>IFERROR(VLOOKUP($J$2,Aux!A:B,2,FALSE),"-")</f>
        <v>17</v>
      </c>
      <c r="C32" s="1" t="s">
        <v>84</v>
      </c>
      <c r="D32">
        <v>2024</v>
      </c>
      <c r="E32">
        <v>3</v>
      </c>
      <c r="F32" s="5">
        <f>'Instrumento de Coleta - 24'!$L$16</f>
        <v>372</v>
      </c>
    </row>
    <row r="33" spans="1:6" hidden="1">
      <c r="A33" t="str">
        <f t="shared" si="0"/>
        <v>17-6-2024-3</v>
      </c>
      <c r="B33">
        <f>IFERROR(VLOOKUP($J$2,Aux!A:B,2,FALSE),"-")</f>
        <v>17</v>
      </c>
      <c r="C33" s="1" t="s">
        <v>85</v>
      </c>
      <c r="D33">
        <v>2024</v>
      </c>
      <c r="E33">
        <v>3</v>
      </c>
      <c r="F33" s="75">
        <f>'Instrumento de Coleta - 24'!$L$19</f>
        <v>1602949.11</v>
      </c>
    </row>
    <row r="34" spans="1:6" hidden="1">
      <c r="A34" t="str">
        <f t="shared" ref="A34:A65" si="1">B34&amp;"-"&amp;C34&amp;"-"&amp;D34&amp;"-"&amp;E34</f>
        <v>17-7-2024-3</v>
      </c>
      <c r="B34">
        <f>IFERROR(VLOOKUP($J$2,Aux!A:B,2,FALSE),"-")</f>
        <v>17</v>
      </c>
      <c r="C34" s="1" t="s">
        <v>86</v>
      </c>
      <c r="D34">
        <v>2024</v>
      </c>
      <c r="E34">
        <v>3</v>
      </c>
      <c r="F34" s="75">
        <f>'Instrumento de Coleta - 24'!$L$22</f>
        <v>9867454.7799999993</v>
      </c>
    </row>
    <row r="35" spans="1:6" hidden="1">
      <c r="A35" t="str">
        <f t="shared" si="1"/>
        <v>17-8-2024-3</v>
      </c>
      <c r="B35">
        <f>IFERROR(VLOOKUP($J$2,Aux!A:B,2,FALSE),"-")</f>
        <v>17</v>
      </c>
      <c r="C35" s="1" t="s">
        <v>87</v>
      </c>
      <c r="D35">
        <v>2024</v>
      </c>
      <c r="E35">
        <v>3</v>
      </c>
      <c r="F35" s="75">
        <f>'Instrumento de Coleta - 24'!$L$25</f>
        <v>287497.15000000002</v>
      </c>
    </row>
    <row r="36" spans="1:6" hidden="1">
      <c r="A36" t="str">
        <f t="shared" si="1"/>
        <v>17-9-2024-3</v>
      </c>
      <c r="B36">
        <f>IFERROR(VLOOKUP($J$2,Aux!A:B,2,FALSE),"-")</f>
        <v>17</v>
      </c>
      <c r="C36" s="1" t="s">
        <v>88</v>
      </c>
      <c r="D36">
        <v>2024</v>
      </c>
      <c r="E36">
        <v>3</v>
      </c>
      <c r="F36" s="4">
        <f>'Instrumento de Coleta - 24'!$L$33</f>
        <v>3</v>
      </c>
    </row>
    <row r="37" spans="1:6" hidden="1">
      <c r="A37" t="str">
        <f t="shared" si="1"/>
        <v>17-10-2024-3</v>
      </c>
      <c r="B37">
        <f>IFERROR(VLOOKUP($J$2,Aux!A:B,2,FALSE),"-")</f>
        <v>17</v>
      </c>
      <c r="C37" s="1" t="s">
        <v>89</v>
      </c>
      <c r="D37">
        <v>2024</v>
      </c>
      <c r="E37">
        <v>3</v>
      </c>
      <c r="F37" s="4">
        <f>'Instrumento de Coleta - 24'!$L$34</f>
        <v>3</v>
      </c>
    </row>
    <row r="38" spans="1:6" hidden="1">
      <c r="A38" t="str">
        <f t="shared" si="1"/>
        <v>17-16-2024-3</v>
      </c>
      <c r="B38">
        <f>IFERROR(VLOOKUP($J$2,Aux!A:B,2,FALSE),"-")</f>
        <v>17</v>
      </c>
      <c r="C38" s="1" t="s">
        <v>90</v>
      </c>
      <c r="D38">
        <v>2024</v>
      </c>
      <c r="E38">
        <v>3</v>
      </c>
      <c r="F38" s="4">
        <f>'Instrumento de Coleta - 24'!$L$29</f>
        <v>20134</v>
      </c>
    </row>
    <row r="39" spans="1:6" hidden="1">
      <c r="A39" t="str">
        <f t="shared" si="1"/>
        <v>17-17-2024-3</v>
      </c>
      <c r="B39">
        <f>IFERROR(VLOOKUP($J$2,Aux!A:B,2,FALSE),"-")</f>
        <v>17</v>
      </c>
      <c r="C39" s="1" t="s">
        <v>91</v>
      </c>
      <c r="D39">
        <v>2024</v>
      </c>
      <c r="E39">
        <v>3</v>
      </c>
      <c r="F39" s="4">
        <f>'Instrumento de Coleta - 24'!$L$30</f>
        <v>85.75</v>
      </c>
    </row>
    <row r="40" spans="1:6" hidden="1">
      <c r="A40" t="str">
        <f t="shared" si="1"/>
        <v>17-18-2024-3</v>
      </c>
      <c r="B40">
        <f>IFERROR(VLOOKUP($J$2,Aux!A:B,2,FALSE),"-")</f>
        <v>17</v>
      </c>
      <c r="C40" s="1" t="s">
        <v>92</v>
      </c>
      <c r="D40">
        <v>2024</v>
      </c>
      <c r="E40">
        <v>3</v>
      </c>
      <c r="F40" s="4">
        <f>'Instrumento de Coleta - 24'!$L$31</f>
        <v>1891.88</v>
      </c>
    </row>
    <row r="41" spans="1:6" hidden="1">
      <c r="A41" t="str">
        <f t="shared" si="1"/>
        <v>17-1-2024-4</v>
      </c>
      <c r="B41">
        <f>IFERROR(VLOOKUP($J$2,Aux!A:B,2,FALSE),"-")</f>
        <v>17</v>
      </c>
      <c r="C41" s="1">
        <v>1</v>
      </c>
      <c r="D41">
        <v>2024</v>
      </c>
      <c r="E41">
        <v>4</v>
      </c>
      <c r="F41" s="75">
        <f>'Instrumento de Coleta - 24'!$M$9</f>
        <v>31283647.100000001</v>
      </c>
    </row>
    <row r="42" spans="1:6" hidden="1">
      <c r="A42" t="str">
        <f t="shared" si="1"/>
        <v>17-2-2024-4</v>
      </c>
      <c r="B42">
        <f>IFERROR(VLOOKUP($J$2,Aux!A:B,2,FALSE),"-")</f>
        <v>17</v>
      </c>
      <c r="C42" s="1" t="s">
        <v>81</v>
      </c>
      <c r="D42">
        <v>2024</v>
      </c>
      <c r="E42">
        <v>4</v>
      </c>
      <c r="F42" s="75">
        <f>'Instrumento de Coleta - 24'!$M$10</f>
        <v>41642721.109999999</v>
      </c>
    </row>
    <row r="43" spans="1:6" hidden="1">
      <c r="A43" t="str">
        <f t="shared" si="1"/>
        <v>17-3-2024-4</v>
      </c>
      <c r="B43">
        <f>IFERROR(VLOOKUP($J$2,Aux!A:B,2,FALSE),"-")</f>
        <v>17</v>
      </c>
      <c r="C43" s="1" t="s">
        <v>82</v>
      </c>
      <c r="D43">
        <v>2024</v>
      </c>
      <c r="E43">
        <v>4</v>
      </c>
      <c r="F43" s="5">
        <f>'Instrumento de Coleta - 24'!$M$13</f>
        <v>62</v>
      </c>
    </row>
    <row r="44" spans="1:6" hidden="1">
      <c r="A44" t="str">
        <f t="shared" si="1"/>
        <v>17-4-2024-4</v>
      </c>
      <c r="B44">
        <f>IFERROR(VLOOKUP($J$2,Aux!A:B,2,FALSE),"-")</f>
        <v>17</v>
      </c>
      <c r="C44" s="1" t="s">
        <v>83</v>
      </c>
      <c r="D44">
        <v>2024</v>
      </c>
      <c r="E44">
        <v>4</v>
      </c>
      <c r="F44" s="5">
        <f>'Instrumento de Coleta - 24'!$M$14</f>
        <v>3236</v>
      </c>
    </row>
    <row r="45" spans="1:6" hidden="1">
      <c r="A45" t="str">
        <f t="shared" si="1"/>
        <v>17-5-2024-4</v>
      </c>
      <c r="B45">
        <f>IFERROR(VLOOKUP($J$2,Aux!A:B,2,FALSE),"-")</f>
        <v>17</v>
      </c>
      <c r="C45" s="1" t="s">
        <v>84</v>
      </c>
      <c r="D45">
        <v>2024</v>
      </c>
      <c r="E45">
        <v>4</v>
      </c>
      <c r="F45" s="5">
        <f>'Instrumento de Coleta - 24'!$M$16</f>
        <v>431</v>
      </c>
    </row>
    <row r="46" spans="1:6" hidden="1">
      <c r="A46" t="str">
        <f t="shared" si="1"/>
        <v>17-6-2024-4</v>
      </c>
      <c r="B46">
        <f>IFERROR(VLOOKUP($J$2,Aux!A:B,2,FALSE),"-")</f>
        <v>17</v>
      </c>
      <c r="C46" s="1" t="s">
        <v>85</v>
      </c>
      <c r="D46">
        <v>2024</v>
      </c>
      <c r="E46">
        <v>4</v>
      </c>
      <c r="F46" s="75">
        <f>'Instrumento de Coleta - 24'!$M$19</f>
        <v>1538094.47</v>
      </c>
    </row>
    <row r="47" spans="1:6" hidden="1">
      <c r="A47" t="str">
        <f t="shared" si="1"/>
        <v>17-7-2024-4</v>
      </c>
      <c r="B47">
        <f>IFERROR(VLOOKUP($J$2,Aux!A:B,2,FALSE),"-")</f>
        <v>17</v>
      </c>
      <c r="C47" s="1" t="s">
        <v>86</v>
      </c>
      <c r="D47">
        <v>2024</v>
      </c>
      <c r="E47">
        <v>4</v>
      </c>
      <c r="F47" s="75">
        <f>'Instrumento de Coleta - 24'!$M$22</f>
        <v>8966258.1600000001</v>
      </c>
    </row>
    <row r="48" spans="1:6" hidden="1">
      <c r="A48" t="str">
        <f t="shared" si="1"/>
        <v>17-8-2024-4</v>
      </c>
      <c r="B48">
        <f>IFERROR(VLOOKUP($J$2,Aux!A:B,2,FALSE),"-")</f>
        <v>17</v>
      </c>
      <c r="C48" s="1" t="s">
        <v>87</v>
      </c>
      <c r="D48">
        <v>2024</v>
      </c>
      <c r="E48">
        <v>4</v>
      </c>
      <c r="F48" s="75">
        <f>'Instrumento de Coleta - 24'!$M$25</f>
        <v>518456.56</v>
      </c>
    </row>
    <row r="49" spans="1:6" hidden="1">
      <c r="A49" t="str">
        <f t="shared" si="1"/>
        <v>17-9-2024-4</v>
      </c>
      <c r="B49">
        <f>IFERROR(VLOOKUP($J$2,Aux!A:B,2,FALSE),"-")</f>
        <v>17</v>
      </c>
      <c r="C49" s="1" t="s">
        <v>88</v>
      </c>
      <c r="D49">
        <v>2024</v>
      </c>
      <c r="E49">
        <v>4</v>
      </c>
      <c r="F49" s="4">
        <f>'Instrumento de Coleta - 24'!$M$33</f>
        <v>5</v>
      </c>
    </row>
    <row r="50" spans="1:6" hidden="1">
      <c r="A50" t="str">
        <f t="shared" si="1"/>
        <v>17-10-2024-4</v>
      </c>
      <c r="B50">
        <f>IFERROR(VLOOKUP($J$2,Aux!A:B,2,FALSE),"-")</f>
        <v>17</v>
      </c>
      <c r="C50" s="1" t="s">
        <v>89</v>
      </c>
      <c r="D50">
        <v>2024</v>
      </c>
      <c r="E50">
        <v>4</v>
      </c>
      <c r="F50" s="4">
        <f>'Instrumento de Coleta - 24'!$M$34</f>
        <v>5</v>
      </c>
    </row>
    <row r="51" spans="1:6" hidden="1">
      <c r="A51" t="str">
        <f t="shared" si="1"/>
        <v>17-16-2024-4</v>
      </c>
      <c r="B51">
        <f>IFERROR(VLOOKUP($J$2,Aux!A:B,2,FALSE),"-")</f>
        <v>17</v>
      </c>
      <c r="C51" s="1" t="s">
        <v>90</v>
      </c>
      <c r="D51">
        <v>2024</v>
      </c>
      <c r="E51">
        <v>4</v>
      </c>
      <c r="F51" s="4">
        <f>'Instrumento de Coleta - 24'!$M$29</f>
        <v>21538</v>
      </c>
    </row>
    <row r="52" spans="1:6" hidden="1">
      <c r="A52" t="str">
        <f t="shared" si="1"/>
        <v>17-17-2024-4</v>
      </c>
      <c r="B52">
        <f>IFERROR(VLOOKUP($J$2,Aux!A:B,2,FALSE),"-")</f>
        <v>17</v>
      </c>
      <c r="C52" s="1" t="s">
        <v>91</v>
      </c>
      <c r="D52">
        <v>2024</v>
      </c>
      <c r="E52">
        <v>4</v>
      </c>
      <c r="F52" s="4">
        <f>'Instrumento de Coleta - 24'!$M$30</f>
        <v>96.04</v>
      </c>
    </row>
    <row r="53" spans="1:6" hidden="1">
      <c r="A53" t="str">
        <f t="shared" si="1"/>
        <v>17-18-2024-4</v>
      </c>
      <c r="B53">
        <f>IFERROR(VLOOKUP($J$2,Aux!A:B,2,FALSE),"-")</f>
        <v>17</v>
      </c>
      <c r="C53" s="1" t="s">
        <v>92</v>
      </c>
      <c r="D53">
        <v>2024</v>
      </c>
      <c r="E53">
        <v>4</v>
      </c>
      <c r="F53" s="4">
        <f>'Instrumento de Coleta - 24'!$M$31</f>
        <v>1891.88</v>
      </c>
    </row>
    <row r="54" spans="1:6" hidden="1">
      <c r="A54" t="str">
        <f t="shared" si="1"/>
        <v>17-1-2024-5</v>
      </c>
      <c r="B54">
        <f>IFERROR(VLOOKUP($J$2,Aux!A:B,2,FALSE),"-")</f>
        <v>17</v>
      </c>
      <c r="C54" s="1">
        <v>1</v>
      </c>
      <c r="D54">
        <v>2024</v>
      </c>
      <c r="E54">
        <v>5</v>
      </c>
      <c r="F54" s="75">
        <f>'Instrumento de Coleta - 24'!$N$9</f>
        <v>31656023.190000001</v>
      </c>
    </row>
    <row r="55" spans="1:6" hidden="1">
      <c r="A55" t="str">
        <f t="shared" si="1"/>
        <v>17-2-2024-5</v>
      </c>
      <c r="B55">
        <f>IFERROR(VLOOKUP($J$2,Aux!A:B,2,FALSE),"-")</f>
        <v>17</v>
      </c>
      <c r="C55" s="1" t="s">
        <v>81</v>
      </c>
      <c r="D55">
        <v>2024</v>
      </c>
      <c r="E55">
        <v>5</v>
      </c>
      <c r="F55" s="75">
        <f>'Instrumento de Coleta - 24'!$N$10</f>
        <v>40533607.729999997</v>
      </c>
    </row>
    <row r="56" spans="1:6" hidden="1">
      <c r="A56" t="str">
        <f t="shared" si="1"/>
        <v>17-3-2024-5</v>
      </c>
      <c r="B56">
        <f>IFERROR(VLOOKUP($J$2,Aux!A:B,2,FALSE),"-")</f>
        <v>17</v>
      </c>
      <c r="C56" s="1" t="s">
        <v>82</v>
      </c>
      <c r="D56">
        <v>2024</v>
      </c>
      <c r="E56">
        <v>5</v>
      </c>
      <c r="F56" s="5">
        <f>'Instrumento de Coleta - 24'!$N$13</f>
        <v>54</v>
      </c>
    </row>
    <row r="57" spans="1:6" hidden="1">
      <c r="A57" t="str">
        <f t="shared" si="1"/>
        <v>17-4-2024-5</v>
      </c>
      <c r="B57">
        <f>IFERROR(VLOOKUP($J$2,Aux!A:B,2,FALSE),"-")</f>
        <v>17</v>
      </c>
      <c r="C57" s="1" t="s">
        <v>83</v>
      </c>
      <c r="D57">
        <v>2024</v>
      </c>
      <c r="E57">
        <v>5</v>
      </c>
      <c r="F57" s="5">
        <f>'Instrumento de Coleta - 24'!$N$14</f>
        <v>3254</v>
      </c>
    </row>
    <row r="58" spans="1:6" hidden="1">
      <c r="A58" t="str">
        <f t="shared" si="1"/>
        <v>17-5-2024-5</v>
      </c>
      <c r="B58">
        <f>IFERROR(VLOOKUP($J$2,Aux!A:B,2,FALSE),"-")</f>
        <v>17</v>
      </c>
      <c r="C58" s="1" t="s">
        <v>84</v>
      </c>
      <c r="D58">
        <v>2024</v>
      </c>
      <c r="E58">
        <v>5</v>
      </c>
      <c r="F58" s="5">
        <f>'Instrumento de Coleta - 24'!$N$16</f>
        <v>296</v>
      </c>
    </row>
    <row r="59" spans="1:6" hidden="1">
      <c r="A59" t="str">
        <f t="shared" si="1"/>
        <v>17-6-2024-5</v>
      </c>
      <c r="B59">
        <f>IFERROR(VLOOKUP($J$2,Aux!A:B,2,FALSE),"-")</f>
        <v>17</v>
      </c>
      <c r="C59" s="1" t="s">
        <v>85</v>
      </c>
      <c r="D59">
        <v>2024</v>
      </c>
      <c r="E59">
        <v>5</v>
      </c>
      <c r="F59" s="75">
        <f>'Instrumento de Coleta - 24'!$N$19</f>
        <v>1936741.54</v>
      </c>
    </row>
    <row r="60" spans="1:6" hidden="1">
      <c r="A60" t="str">
        <f t="shared" si="1"/>
        <v>17-7-2024-5</v>
      </c>
      <c r="B60">
        <f>IFERROR(VLOOKUP($J$2,Aux!A:B,2,FALSE),"-")</f>
        <v>17</v>
      </c>
      <c r="C60" s="1" t="s">
        <v>86</v>
      </c>
      <c r="D60">
        <v>2024</v>
      </c>
      <c r="E60">
        <v>5</v>
      </c>
      <c r="F60" s="75">
        <f>'Instrumento de Coleta - 24'!$N$22</f>
        <v>8882774.3699999992</v>
      </c>
    </row>
    <row r="61" spans="1:6" hidden="1">
      <c r="A61" t="str">
        <f t="shared" si="1"/>
        <v>17-8-2024-5</v>
      </c>
      <c r="B61">
        <f>IFERROR(VLOOKUP($J$2,Aux!A:B,2,FALSE),"-")</f>
        <v>17</v>
      </c>
      <c r="C61" s="1" t="s">
        <v>87</v>
      </c>
      <c r="D61">
        <v>2024</v>
      </c>
      <c r="E61">
        <v>5</v>
      </c>
      <c r="F61" s="75">
        <f>'Instrumento de Coleta - 24'!$N$25</f>
        <v>256310.04</v>
      </c>
    </row>
    <row r="62" spans="1:6" hidden="1">
      <c r="A62" t="str">
        <f t="shared" si="1"/>
        <v>17-9-2024-5</v>
      </c>
      <c r="B62">
        <f>IFERROR(VLOOKUP($J$2,Aux!A:B,2,FALSE),"-")</f>
        <v>17</v>
      </c>
      <c r="C62" s="1" t="s">
        <v>88</v>
      </c>
      <c r="D62">
        <v>2024</v>
      </c>
      <c r="E62">
        <v>5</v>
      </c>
      <c r="F62" s="4">
        <f>'Instrumento de Coleta - 24'!$N$33</f>
        <v>3</v>
      </c>
    </row>
    <row r="63" spans="1:6" hidden="1">
      <c r="A63" t="str">
        <f t="shared" si="1"/>
        <v>17-10-2024-5</v>
      </c>
      <c r="B63">
        <f>IFERROR(VLOOKUP($J$2,Aux!A:B,2,FALSE),"-")</f>
        <v>17</v>
      </c>
      <c r="C63" s="1" t="s">
        <v>89</v>
      </c>
      <c r="D63">
        <v>2024</v>
      </c>
      <c r="E63">
        <v>5</v>
      </c>
      <c r="F63" s="4">
        <f>'Instrumento de Coleta - 24'!$N$34</f>
        <v>3</v>
      </c>
    </row>
    <row r="64" spans="1:6" hidden="1">
      <c r="A64" t="str">
        <f t="shared" si="1"/>
        <v>17-16-2024-5</v>
      </c>
      <c r="B64">
        <f>IFERROR(VLOOKUP($J$2,Aux!A:B,2,FALSE),"-")</f>
        <v>17</v>
      </c>
      <c r="C64" s="1" t="s">
        <v>90</v>
      </c>
      <c r="D64">
        <v>2024</v>
      </c>
      <c r="E64">
        <v>5</v>
      </c>
      <c r="F64" s="4">
        <f>'Instrumento de Coleta - 24'!$N$29</f>
        <v>20415</v>
      </c>
    </row>
    <row r="65" spans="1:6" hidden="1">
      <c r="A65" t="str">
        <f t="shared" si="1"/>
        <v>17-17-2024-5</v>
      </c>
      <c r="B65">
        <f>IFERROR(VLOOKUP($J$2,Aux!A:B,2,FALSE),"-")</f>
        <v>17</v>
      </c>
      <c r="C65" s="1" t="s">
        <v>91</v>
      </c>
      <c r="D65">
        <v>2024</v>
      </c>
      <c r="E65">
        <v>5</v>
      </c>
      <c r="F65" s="4">
        <f>'Instrumento de Coleta - 24'!$N$30</f>
        <v>62.72</v>
      </c>
    </row>
    <row r="66" spans="1:6" hidden="1">
      <c r="A66" t="str">
        <f t="shared" ref="A66:A97" si="2">B66&amp;"-"&amp;C66&amp;"-"&amp;D66&amp;"-"&amp;E66</f>
        <v>17-18-2024-5</v>
      </c>
      <c r="B66">
        <f>IFERROR(VLOOKUP($J$2,Aux!A:B,2,FALSE),"-")</f>
        <v>17</v>
      </c>
      <c r="C66" s="1" t="s">
        <v>92</v>
      </c>
      <c r="D66">
        <v>2024</v>
      </c>
      <c r="E66">
        <v>5</v>
      </c>
      <c r="F66" s="4">
        <f>'Instrumento de Coleta - 24'!$N$31</f>
        <v>1891.88</v>
      </c>
    </row>
    <row r="67" spans="1:6" hidden="1">
      <c r="A67" t="str">
        <f t="shared" si="2"/>
        <v>17-1-2024-6</v>
      </c>
      <c r="B67">
        <f>IFERROR(VLOOKUP($J$2,Aux!A:B,2,FALSE),"-")</f>
        <v>17</v>
      </c>
      <c r="C67" s="1">
        <v>1</v>
      </c>
      <c r="D67">
        <v>2024</v>
      </c>
      <c r="E67">
        <v>6</v>
      </c>
      <c r="F67" s="3">
        <f>'Instrumento de Coleta - 24'!$O$9</f>
        <v>32516104.27</v>
      </c>
    </row>
    <row r="68" spans="1:6" hidden="1">
      <c r="A68" t="str">
        <f t="shared" si="2"/>
        <v>17-2-2024-6</v>
      </c>
      <c r="B68">
        <f>IFERROR(VLOOKUP($J$2,Aux!A:B,2,FALSE),"-")</f>
        <v>17</v>
      </c>
      <c r="C68" s="1" t="s">
        <v>81</v>
      </c>
      <c r="D68">
        <v>2024</v>
      </c>
      <c r="E68">
        <v>6</v>
      </c>
      <c r="F68" s="3">
        <f>'Instrumento de Coleta - 24'!$O$10</f>
        <v>43694130.75</v>
      </c>
    </row>
    <row r="69" spans="1:6" hidden="1">
      <c r="A69" t="str">
        <f t="shared" si="2"/>
        <v>17-3-2024-6</v>
      </c>
      <c r="B69">
        <f>IFERROR(VLOOKUP($J$2,Aux!A:B,2,FALSE),"-")</f>
        <v>17</v>
      </c>
      <c r="C69" s="1" t="s">
        <v>82</v>
      </c>
      <c r="D69">
        <v>2024</v>
      </c>
      <c r="E69">
        <v>6</v>
      </c>
      <c r="F69" s="5">
        <f>'Instrumento de Coleta - 24'!$O$13</f>
        <v>42</v>
      </c>
    </row>
    <row r="70" spans="1:6" hidden="1">
      <c r="A70" t="str">
        <f t="shared" si="2"/>
        <v>17-4-2024-6</v>
      </c>
      <c r="B70">
        <f>IFERROR(VLOOKUP($J$2,Aux!A:B,2,FALSE),"-")</f>
        <v>17</v>
      </c>
      <c r="C70" s="1" t="s">
        <v>83</v>
      </c>
      <c r="D70">
        <v>2024</v>
      </c>
      <c r="E70">
        <v>6</v>
      </c>
      <c r="F70" s="5">
        <f>'Instrumento de Coleta - 24'!$O$14</f>
        <v>3254</v>
      </c>
    </row>
    <row r="71" spans="1:6" hidden="1">
      <c r="A71" t="str">
        <f t="shared" si="2"/>
        <v>17-5-2024-6</v>
      </c>
      <c r="B71">
        <f>IFERROR(VLOOKUP($J$2,Aux!A:B,2,FALSE),"-")</f>
        <v>17</v>
      </c>
      <c r="C71" s="1" t="s">
        <v>84</v>
      </c>
      <c r="D71">
        <v>2024</v>
      </c>
      <c r="E71">
        <v>6</v>
      </c>
      <c r="F71" s="5">
        <f>'Instrumento de Coleta - 24'!$O$16</f>
        <v>156</v>
      </c>
    </row>
    <row r="72" spans="1:6" hidden="1">
      <c r="A72" t="str">
        <f t="shared" si="2"/>
        <v>17-6-2024-6</v>
      </c>
      <c r="B72">
        <f>IFERROR(VLOOKUP($J$2,Aux!A:B,2,FALSE),"-")</f>
        <v>17</v>
      </c>
      <c r="C72" s="1" t="s">
        <v>85</v>
      </c>
      <c r="D72">
        <v>2024</v>
      </c>
      <c r="E72">
        <v>6</v>
      </c>
      <c r="F72" s="3">
        <f>'Instrumento de Coleta - 24'!$O$19</f>
        <v>2869191.56</v>
      </c>
    </row>
    <row r="73" spans="1:6" hidden="1">
      <c r="A73" t="str">
        <f t="shared" si="2"/>
        <v>17-7-2024-6</v>
      </c>
      <c r="B73">
        <f>IFERROR(VLOOKUP($J$2,Aux!A:B,2,FALSE),"-")</f>
        <v>17</v>
      </c>
      <c r="C73" s="1" t="s">
        <v>86</v>
      </c>
      <c r="D73">
        <v>2024</v>
      </c>
      <c r="E73">
        <v>6</v>
      </c>
      <c r="F73" s="3">
        <f>'Instrumento de Coleta - 24'!$O$22</f>
        <v>10062533.720000001</v>
      </c>
    </row>
    <row r="74" spans="1:6" hidden="1">
      <c r="A74" t="str">
        <f t="shared" si="2"/>
        <v>17-8-2024-6</v>
      </c>
      <c r="B74">
        <f>IFERROR(VLOOKUP($J$2,Aux!A:B,2,FALSE),"-")</f>
        <v>17</v>
      </c>
      <c r="C74" s="1" t="s">
        <v>87</v>
      </c>
      <c r="D74">
        <v>2024</v>
      </c>
      <c r="E74">
        <v>6</v>
      </c>
      <c r="F74" s="3">
        <f>'Instrumento de Coleta - 24'!$O$25</f>
        <v>271918.49</v>
      </c>
    </row>
    <row r="75" spans="1:6" hidden="1">
      <c r="A75" t="str">
        <f t="shared" si="2"/>
        <v>17-9-2024-6</v>
      </c>
      <c r="B75">
        <f>IFERROR(VLOOKUP($J$2,Aux!A:B,2,FALSE),"-")</f>
        <v>17</v>
      </c>
      <c r="C75" s="1" t="s">
        <v>88</v>
      </c>
      <c r="D75">
        <v>2024</v>
      </c>
      <c r="E75">
        <v>6</v>
      </c>
      <c r="F75" s="4">
        <f>'Instrumento de Coleta - 24'!$O$33</f>
        <v>0</v>
      </c>
    </row>
    <row r="76" spans="1:6" hidden="1">
      <c r="A76" t="str">
        <f t="shared" si="2"/>
        <v>17-10-2024-6</v>
      </c>
      <c r="B76">
        <f>IFERROR(VLOOKUP($J$2,Aux!A:B,2,FALSE),"-")</f>
        <v>17</v>
      </c>
      <c r="C76" s="1" t="s">
        <v>89</v>
      </c>
      <c r="D76">
        <v>2024</v>
      </c>
      <c r="E76">
        <v>6</v>
      </c>
      <c r="F76" s="4">
        <f>'Instrumento de Coleta - 24'!$O$34</f>
        <v>0</v>
      </c>
    </row>
    <row r="77" spans="1:6" hidden="1">
      <c r="A77" t="str">
        <f t="shared" si="2"/>
        <v>17-16-2024-6</v>
      </c>
      <c r="B77">
        <f>IFERROR(VLOOKUP($J$2,Aux!A:B,2,FALSE),"-")</f>
        <v>17</v>
      </c>
      <c r="C77" s="1" t="s">
        <v>90</v>
      </c>
      <c r="D77">
        <v>2024</v>
      </c>
      <c r="E77">
        <v>6</v>
      </c>
      <c r="F77" s="4">
        <f>'Instrumento de Coleta - 24'!$O$29</f>
        <v>10255</v>
      </c>
    </row>
    <row r="78" spans="1:6" hidden="1">
      <c r="A78" t="str">
        <f t="shared" si="2"/>
        <v>17-17-2024-6</v>
      </c>
      <c r="B78">
        <f>IFERROR(VLOOKUP($J$2,Aux!A:B,2,FALSE),"-")</f>
        <v>17</v>
      </c>
      <c r="C78" s="1" t="s">
        <v>91</v>
      </c>
      <c r="D78">
        <v>2024</v>
      </c>
      <c r="E78">
        <v>6</v>
      </c>
      <c r="F78" s="4">
        <f>'Instrumento de Coleta - 24'!$O$30</f>
        <v>41.65</v>
      </c>
    </row>
    <row r="79" spans="1:6" hidden="1">
      <c r="A79" t="str">
        <f t="shared" si="2"/>
        <v>17-18-2024-6</v>
      </c>
      <c r="B79">
        <f>IFERROR(VLOOKUP($J$2,Aux!A:B,2,FALSE),"-")</f>
        <v>17</v>
      </c>
      <c r="C79" s="1" t="s">
        <v>92</v>
      </c>
      <c r="D79">
        <v>2024</v>
      </c>
      <c r="E79">
        <v>6</v>
      </c>
      <c r="F79" s="4">
        <f>'Instrumento de Coleta - 24'!$O$31</f>
        <v>1891.88</v>
      </c>
    </row>
    <row r="80" spans="1:6" hidden="1">
      <c r="A80" t="str">
        <f t="shared" si="2"/>
        <v>17-1-2024-7</v>
      </c>
      <c r="B80">
        <f>IFERROR(VLOOKUP($J$2,Aux!A:B,2,FALSE),"-")</f>
        <v>17</v>
      </c>
      <c r="C80" s="1">
        <v>1</v>
      </c>
      <c r="D80">
        <v>2024</v>
      </c>
      <c r="E80">
        <v>7</v>
      </c>
      <c r="F80" s="3">
        <f>'Instrumento de Coleta - 24'!$P$9</f>
        <v>30495136.25</v>
      </c>
    </row>
    <row r="81" spans="1:6" hidden="1">
      <c r="A81" t="str">
        <f t="shared" si="2"/>
        <v>17-2-2024-7</v>
      </c>
      <c r="B81">
        <f>IFERROR(VLOOKUP($J$2,Aux!A:B,2,FALSE),"-")</f>
        <v>17</v>
      </c>
      <c r="C81" s="1" t="s">
        <v>81</v>
      </c>
      <c r="D81">
        <v>2024</v>
      </c>
      <c r="E81">
        <v>7</v>
      </c>
      <c r="F81" s="3">
        <f>'Instrumento de Coleta - 24'!$P$10</f>
        <v>44315275.560000002</v>
      </c>
    </row>
    <row r="82" spans="1:6" hidden="1">
      <c r="A82" t="str">
        <f t="shared" si="2"/>
        <v>17-3-2024-7</v>
      </c>
      <c r="B82">
        <f>IFERROR(VLOOKUP($J$2,Aux!A:B,2,FALSE),"-")</f>
        <v>17</v>
      </c>
      <c r="C82" s="1" t="s">
        <v>82</v>
      </c>
      <c r="D82">
        <v>2024</v>
      </c>
      <c r="E82">
        <v>7</v>
      </c>
      <c r="F82" s="5">
        <f>'Instrumento de Coleta - 24'!$P$13</f>
        <v>49</v>
      </c>
    </row>
    <row r="83" spans="1:6" hidden="1">
      <c r="A83" t="str">
        <f t="shared" si="2"/>
        <v>17-4-2024-7</v>
      </c>
      <c r="B83">
        <f>IFERROR(VLOOKUP($J$2,Aux!A:B,2,FALSE),"-")</f>
        <v>17</v>
      </c>
      <c r="C83" s="1" t="s">
        <v>83</v>
      </c>
      <c r="D83">
        <v>2024</v>
      </c>
      <c r="E83">
        <v>7</v>
      </c>
      <c r="F83" s="5">
        <f>'Instrumento de Coleta - 24'!$P$14</f>
        <v>3222</v>
      </c>
    </row>
    <row r="84" spans="1:6" hidden="1">
      <c r="A84" t="str">
        <f t="shared" si="2"/>
        <v>17-5-2024-7</v>
      </c>
      <c r="B84">
        <f>IFERROR(VLOOKUP($J$2,Aux!A:B,2,FALSE),"-")</f>
        <v>17</v>
      </c>
      <c r="C84" s="1" t="s">
        <v>84</v>
      </c>
      <c r="D84">
        <v>2024</v>
      </c>
      <c r="E84">
        <v>7</v>
      </c>
      <c r="F84" s="5">
        <f>'Instrumento de Coleta - 24'!$P$16</f>
        <v>170</v>
      </c>
    </row>
    <row r="85" spans="1:6" hidden="1">
      <c r="A85" t="str">
        <f t="shared" si="2"/>
        <v>17-6-2024-7</v>
      </c>
      <c r="B85">
        <f>IFERROR(VLOOKUP($J$2,Aux!A:B,2,FALSE),"-")</f>
        <v>17</v>
      </c>
      <c r="C85" s="1" t="s">
        <v>85</v>
      </c>
      <c r="D85">
        <v>2024</v>
      </c>
      <c r="E85">
        <v>7</v>
      </c>
      <c r="F85" s="3">
        <f>'Instrumento de Coleta - 24'!$P$19</f>
        <v>5163519.26</v>
      </c>
    </row>
    <row r="86" spans="1:6" hidden="1">
      <c r="A86" t="str">
        <f t="shared" si="2"/>
        <v>17-7-2024-7</v>
      </c>
      <c r="B86">
        <f>IFERROR(VLOOKUP($J$2,Aux!A:B,2,FALSE),"-")</f>
        <v>17</v>
      </c>
      <c r="C86" s="1" t="s">
        <v>86</v>
      </c>
      <c r="D86">
        <v>2024</v>
      </c>
      <c r="E86">
        <v>7</v>
      </c>
      <c r="F86" s="3">
        <f>'Instrumento de Coleta - 24'!$P$22</f>
        <v>8117662.79</v>
      </c>
    </row>
    <row r="87" spans="1:6" hidden="1">
      <c r="A87" t="str">
        <f t="shared" si="2"/>
        <v>17-8-2024-7</v>
      </c>
      <c r="B87">
        <f>IFERROR(VLOOKUP($J$2,Aux!A:B,2,FALSE),"-")</f>
        <v>17</v>
      </c>
      <c r="C87" s="1" t="s">
        <v>87</v>
      </c>
      <c r="D87">
        <v>2024</v>
      </c>
      <c r="E87">
        <v>7</v>
      </c>
      <c r="F87" s="3">
        <f>'Instrumento de Coleta - 24'!$P$25</f>
        <v>306104.03999999998</v>
      </c>
    </row>
    <row r="88" spans="1:6" hidden="1">
      <c r="A88" t="str">
        <f t="shared" si="2"/>
        <v>17-9-2024-7</v>
      </c>
      <c r="B88">
        <f>IFERROR(VLOOKUP($J$2,Aux!A:B,2,FALSE),"-")</f>
        <v>17</v>
      </c>
      <c r="C88" s="1" t="s">
        <v>88</v>
      </c>
      <c r="D88">
        <v>2024</v>
      </c>
      <c r="E88">
        <v>7</v>
      </c>
      <c r="F88" s="4">
        <f>'Instrumento de Coleta - 24'!$P$33</f>
        <v>0</v>
      </c>
    </row>
    <row r="89" spans="1:6" hidden="1">
      <c r="A89" t="str">
        <f t="shared" si="2"/>
        <v>17-10-2024-7</v>
      </c>
      <c r="B89">
        <f>IFERROR(VLOOKUP($J$2,Aux!A:B,2,FALSE),"-")</f>
        <v>17</v>
      </c>
      <c r="C89" s="1" t="s">
        <v>89</v>
      </c>
      <c r="D89">
        <v>2024</v>
      </c>
      <c r="E89">
        <v>7</v>
      </c>
      <c r="F89" s="4">
        <f>'Instrumento de Coleta - 24'!$P$34</f>
        <v>0</v>
      </c>
    </row>
    <row r="90" spans="1:6" hidden="1">
      <c r="A90" t="str">
        <f t="shared" si="2"/>
        <v>17-16-2024-7</v>
      </c>
      <c r="B90">
        <f>IFERROR(VLOOKUP($J$2,Aux!A:B,2,FALSE),"-")</f>
        <v>17</v>
      </c>
      <c r="C90" s="1" t="s">
        <v>90</v>
      </c>
      <c r="D90">
        <v>2024</v>
      </c>
      <c r="E90">
        <v>7</v>
      </c>
      <c r="F90" s="4">
        <f>'Instrumento de Coleta - 24'!$P$29</f>
        <v>15030</v>
      </c>
    </row>
    <row r="91" spans="1:6" hidden="1">
      <c r="A91" t="str">
        <f t="shared" si="2"/>
        <v>17-17-2024-7</v>
      </c>
      <c r="B91">
        <f>IFERROR(VLOOKUP($J$2,Aux!A:B,2,FALSE),"-")</f>
        <v>17</v>
      </c>
      <c r="C91" s="1" t="s">
        <v>91</v>
      </c>
      <c r="D91">
        <v>2024</v>
      </c>
      <c r="E91">
        <v>7</v>
      </c>
      <c r="F91" s="4">
        <f>'Instrumento de Coleta - 24'!$P$30</f>
        <v>37</v>
      </c>
    </row>
    <row r="92" spans="1:6" hidden="1">
      <c r="A92" t="str">
        <f t="shared" si="2"/>
        <v>17-18-2024-7</v>
      </c>
      <c r="B92">
        <f>IFERROR(VLOOKUP($J$2,Aux!A:B,2,FALSE),"-")</f>
        <v>17</v>
      </c>
      <c r="C92" s="1" t="s">
        <v>92</v>
      </c>
      <c r="D92">
        <v>2024</v>
      </c>
      <c r="E92">
        <v>7</v>
      </c>
      <c r="F92" s="4">
        <f>'Instrumento de Coleta - 24'!$P$31</f>
        <v>1891.88</v>
      </c>
    </row>
    <row r="93" spans="1:6" hidden="1">
      <c r="A93" t="str">
        <f t="shared" si="2"/>
        <v>17-1-2024-8</v>
      </c>
      <c r="B93">
        <f>IFERROR(VLOOKUP($J$2,Aux!A:B,2,FALSE),"-")</f>
        <v>17</v>
      </c>
      <c r="C93" s="1">
        <v>1</v>
      </c>
      <c r="D93">
        <v>2024</v>
      </c>
      <c r="E93">
        <v>8</v>
      </c>
      <c r="F93" s="3">
        <f>'Instrumento de Coleta - 24'!$Q$9</f>
        <v>32646646.02</v>
      </c>
    </row>
    <row r="94" spans="1:6" hidden="1">
      <c r="A94" t="str">
        <f t="shared" si="2"/>
        <v>17-2-2024-8</v>
      </c>
      <c r="B94">
        <f>IFERROR(VLOOKUP($J$2,Aux!A:B,2,FALSE),"-")</f>
        <v>17</v>
      </c>
      <c r="C94" s="1" t="s">
        <v>81</v>
      </c>
      <c r="D94">
        <v>2024</v>
      </c>
      <c r="E94">
        <v>8</v>
      </c>
      <c r="F94" s="3">
        <f>'Instrumento de Coleta - 24'!$Q$10</f>
        <v>47203251.850000001</v>
      </c>
    </row>
    <row r="95" spans="1:6" hidden="1">
      <c r="A95" t="str">
        <f t="shared" si="2"/>
        <v>17-3-2024-8</v>
      </c>
      <c r="B95">
        <f>IFERROR(VLOOKUP($J$2,Aux!A:B,2,FALSE),"-")</f>
        <v>17</v>
      </c>
      <c r="C95" s="1" t="s">
        <v>82</v>
      </c>
      <c r="D95">
        <v>2024</v>
      </c>
      <c r="E95">
        <v>8</v>
      </c>
      <c r="F95" s="5">
        <f>'Instrumento de Coleta - 24'!$Q$13</f>
        <v>43</v>
      </c>
    </row>
    <row r="96" spans="1:6" hidden="1">
      <c r="A96" t="str">
        <f t="shared" si="2"/>
        <v>17-4-2024-8</v>
      </c>
      <c r="B96">
        <f>IFERROR(VLOOKUP($J$2,Aux!A:B,2,FALSE),"-")</f>
        <v>17</v>
      </c>
      <c r="C96" s="1" t="s">
        <v>83</v>
      </c>
      <c r="D96">
        <v>2024</v>
      </c>
      <c r="E96">
        <v>8</v>
      </c>
      <c r="F96" s="5">
        <f>'Instrumento de Coleta - 24'!$Q$14</f>
        <v>3243</v>
      </c>
    </row>
    <row r="97" spans="1:6" hidden="1">
      <c r="A97" t="str">
        <f t="shared" si="2"/>
        <v>17-5-2024-8</v>
      </c>
      <c r="B97">
        <f>IFERROR(VLOOKUP($J$2,Aux!A:B,2,FALSE),"-")</f>
        <v>17</v>
      </c>
      <c r="C97" s="1" t="s">
        <v>84</v>
      </c>
      <c r="D97">
        <v>2024</v>
      </c>
      <c r="E97">
        <v>8</v>
      </c>
      <c r="F97" s="5">
        <f>'Instrumento de Coleta - 24'!$Q$16</f>
        <v>164</v>
      </c>
    </row>
    <row r="98" spans="1:6" hidden="1">
      <c r="A98" t="str">
        <f t="shared" ref="A98:A129" si="3">B98&amp;"-"&amp;C98&amp;"-"&amp;D98&amp;"-"&amp;E98</f>
        <v>17-6-2024-8</v>
      </c>
      <c r="B98">
        <f>IFERROR(VLOOKUP($J$2,Aux!A:B,2,FALSE),"-")</f>
        <v>17</v>
      </c>
      <c r="C98" s="1" t="s">
        <v>85</v>
      </c>
      <c r="D98">
        <v>2024</v>
      </c>
      <c r="E98">
        <v>8</v>
      </c>
      <c r="F98" s="3">
        <f>'Instrumento de Coleta - 24'!$Q$19</f>
        <v>18954834.02</v>
      </c>
    </row>
    <row r="99" spans="1:6" hidden="1">
      <c r="A99" t="str">
        <f t="shared" si="3"/>
        <v>17-7-2024-8</v>
      </c>
      <c r="B99">
        <f>IFERROR(VLOOKUP($J$2,Aux!A:B,2,FALSE),"-")</f>
        <v>17</v>
      </c>
      <c r="C99" s="1" t="s">
        <v>86</v>
      </c>
      <c r="D99">
        <v>2024</v>
      </c>
      <c r="E99">
        <v>8</v>
      </c>
      <c r="F99" s="3">
        <f>'Instrumento de Coleta - 24'!$Q$22</f>
        <v>8339552.9100000001</v>
      </c>
    </row>
    <row r="100" spans="1:6" hidden="1">
      <c r="A100" t="str">
        <f t="shared" si="3"/>
        <v>17-8-2024-8</v>
      </c>
      <c r="B100">
        <f>IFERROR(VLOOKUP($J$2,Aux!A:B,2,FALSE),"-")</f>
        <v>17</v>
      </c>
      <c r="C100" s="1" t="s">
        <v>87</v>
      </c>
      <c r="D100">
        <v>2024</v>
      </c>
      <c r="E100">
        <v>8</v>
      </c>
      <c r="F100" s="3">
        <f>'Instrumento de Coleta - 24'!$Q$25</f>
        <v>282667.07</v>
      </c>
    </row>
    <row r="101" spans="1:6" hidden="1">
      <c r="A101" t="str">
        <f t="shared" si="3"/>
        <v>17-9-2024-8</v>
      </c>
      <c r="B101">
        <f>IFERROR(VLOOKUP($J$2,Aux!A:B,2,FALSE),"-")</f>
        <v>17</v>
      </c>
      <c r="C101" s="1" t="s">
        <v>88</v>
      </c>
      <c r="D101">
        <v>2024</v>
      </c>
      <c r="E101">
        <v>8</v>
      </c>
      <c r="F101" s="4">
        <f>'Instrumento de Coleta - 24'!$Q$33</f>
        <v>3</v>
      </c>
    </row>
    <row r="102" spans="1:6" hidden="1">
      <c r="A102" t="str">
        <f t="shared" si="3"/>
        <v>17-10-2024-8</v>
      </c>
      <c r="B102">
        <f>IFERROR(VLOOKUP($J$2,Aux!A:B,2,FALSE),"-")</f>
        <v>17</v>
      </c>
      <c r="C102" s="1" t="s">
        <v>89</v>
      </c>
      <c r="D102">
        <v>2024</v>
      </c>
      <c r="E102">
        <v>8</v>
      </c>
      <c r="F102" s="4">
        <f>'Instrumento de Coleta - 24'!$Q$34</f>
        <v>3</v>
      </c>
    </row>
    <row r="103" spans="1:6" hidden="1">
      <c r="A103" t="str">
        <f t="shared" si="3"/>
        <v>17-16-2024-8</v>
      </c>
      <c r="B103">
        <f>IFERROR(VLOOKUP($J$2,Aux!A:B,2,FALSE),"-")</f>
        <v>17</v>
      </c>
      <c r="C103" s="1" t="s">
        <v>90</v>
      </c>
      <c r="D103">
        <v>2024</v>
      </c>
      <c r="E103">
        <v>8</v>
      </c>
      <c r="F103" s="4">
        <f>'Instrumento de Coleta - 24'!$Q$29</f>
        <v>8096</v>
      </c>
    </row>
    <row r="104" spans="1:6" hidden="1">
      <c r="A104" t="str">
        <f t="shared" si="3"/>
        <v>17-17-2024-8</v>
      </c>
      <c r="B104">
        <f>IFERROR(VLOOKUP($J$2,Aux!A:B,2,FALSE),"-")</f>
        <v>17</v>
      </c>
      <c r="C104" s="1" t="s">
        <v>91</v>
      </c>
      <c r="D104">
        <v>2024</v>
      </c>
      <c r="E104">
        <v>8</v>
      </c>
      <c r="F104" s="4">
        <f>'Instrumento de Coleta - 24'!$Q$30</f>
        <v>102</v>
      </c>
    </row>
    <row r="105" spans="1:6" hidden="1">
      <c r="A105" t="str">
        <f t="shared" si="3"/>
        <v>17-18-2024-8</v>
      </c>
      <c r="B105">
        <f>IFERROR(VLOOKUP($J$2,Aux!A:B,2,FALSE),"-")</f>
        <v>17</v>
      </c>
      <c r="C105" s="1" t="s">
        <v>92</v>
      </c>
      <c r="D105">
        <v>2024</v>
      </c>
      <c r="E105">
        <v>8</v>
      </c>
      <c r="F105" s="4">
        <f>'Instrumento de Coleta - 24'!$Q$31</f>
        <v>1891.88</v>
      </c>
    </row>
    <row r="106" spans="1:6">
      <c r="A106" t="str">
        <f t="shared" si="3"/>
        <v>17-1-2024-9</v>
      </c>
      <c r="B106">
        <f>IFERROR(VLOOKUP($J$2,Aux!A:B,2,FALSE),"-")</f>
        <v>17</v>
      </c>
      <c r="C106" s="1">
        <v>1</v>
      </c>
      <c r="D106">
        <v>2024</v>
      </c>
      <c r="E106">
        <v>9</v>
      </c>
      <c r="F106" s="3">
        <f>'Instrumento de Coleta - 24'!$R$9</f>
        <v>34557740.159999996</v>
      </c>
    </row>
    <row r="107" spans="1:6">
      <c r="A107" t="str">
        <f t="shared" si="3"/>
        <v>17-2-2024-9</v>
      </c>
      <c r="B107">
        <f>IFERROR(VLOOKUP($J$2,Aux!A:B,2,FALSE),"-")</f>
        <v>17</v>
      </c>
      <c r="C107" s="1" t="s">
        <v>81</v>
      </c>
      <c r="D107">
        <v>2024</v>
      </c>
      <c r="E107">
        <v>9</v>
      </c>
      <c r="F107" s="75">
        <f>'Instrumento de Coleta - 24'!$R$10</f>
        <v>45282232.68</v>
      </c>
    </row>
    <row r="108" spans="1:6">
      <c r="A108" t="str">
        <f t="shared" si="3"/>
        <v>17-3-2024-9</v>
      </c>
      <c r="B108">
        <f>IFERROR(VLOOKUP($J$2,Aux!A:B,2,FALSE),"-")</f>
        <v>17</v>
      </c>
      <c r="C108" s="1" t="s">
        <v>82</v>
      </c>
      <c r="D108">
        <v>2024</v>
      </c>
      <c r="E108">
        <v>9</v>
      </c>
      <c r="F108" s="5">
        <f>'Instrumento de Coleta - 24'!$R$13</f>
        <v>43</v>
      </c>
    </row>
    <row r="109" spans="1:6">
      <c r="A109" t="str">
        <f t="shared" si="3"/>
        <v>17-4-2024-9</v>
      </c>
      <c r="B109">
        <f>IFERROR(VLOOKUP($J$2,Aux!A:B,2,FALSE),"-")</f>
        <v>17</v>
      </c>
      <c r="C109" s="1" t="s">
        <v>83</v>
      </c>
      <c r="D109">
        <v>2024</v>
      </c>
      <c r="E109">
        <v>9</v>
      </c>
      <c r="F109" s="5">
        <f>'Instrumento de Coleta - 24'!$R$14</f>
        <v>3249</v>
      </c>
    </row>
    <row r="110" spans="1:6">
      <c r="A110" t="str">
        <f t="shared" si="3"/>
        <v>17-5-2024-9</v>
      </c>
      <c r="B110">
        <f>IFERROR(VLOOKUP($J$2,Aux!A:B,2,FALSE),"-")</f>
        <v>17</v>
      </c>
      <c r="C110" s="1" t="s">
        <v>84</v>
      </c>
      <c r="D110">
        <v>2024</v>
      </c>
      <c r="E110">
        <v>9</v>
      </c>
      <c r="F110" s="5">
        <f>'Instrumento de Coleta - 24'!$R$16</f>
        <v>159</v>
      </c>
    </row>
    <row r="111" spans="1:6">
      <c r="A111" t="str">
        <f t="shared" si="3"/>
        <v>17-6-2024-9</v>
      </c>
      <c r="B111">
        <f>IFERROR(VLOOKUP($J$2,Aux!A:B,2,FALSE),"-")</f>
        <v>17</v>
      </c>
      <c r="C111" s="1" t="s">
        <v>85</v>
      </c>
      <c r="D111">
        <v>2024</v>
      </c>
      <c r="E111">
        <v>9</v>
      </c>
      <c r="F111" s="75">
        <f>'Instrumento de Coleta - 24'!$R$19</f>
        <v>3829937.89</v>
      </c>
    </row>
    <row r="112" spans="1:6">
      <c r="A112" t="str">
        <f t="shared" si="3"/>
        <v>17-7-2024-9</v>
      </c>
      <c r="B112">
        <f>IFERROR(VLOOKUP($J$2,Aux!A:B,2,FALSE),"-")</f>
        <v>17</v>
      </c>
      <c r="C112" s="1" t="s">
        <v>86</v>
      </c>
      <c r="D112">
        <v>2024</v>
      </c>
      <c r="E112">
        <v>9</v>
      </c>
      <c r="F112" s="75">
        <f>'Instrumento de Coleta - 24'!$R$22</f>
        <v>8815571.3599999994</v>
      </c>
    </row>
    <row r="113" spans="1:6">
      <c r="A113" t="str">
        <f t="shared" si="3"/>
        <v>17-8-2024-9</v>
      </c>
      <c r="B113">
        <f>IFERROR(VLOOKUP($J$2,Aux!A:B,2,FALSE),"-")</f>
        <v>17</v>
      </c>
      <c r="C113" s="1" t="s">
        <v>87</v>
      </c>
      <c r="D113">
        <v>2024</v>
      </c>
      <c r="E113">
        <v>9</v>
      </c>
      <c r="F113" s="75">
        <f>'Instrumento de Coleta - 24'!$R$25</f>
        <v>1968605.15</v>
      </c>
    </row>
    <row r="114" spans="1:6">
      <c r="A114" t="str">
        <f t="shared" si="3"/>
        <v>17-9-2024-9</v>
      </c>
      <c r="B114">
        <f>IFERROR(VLOOKUP($J$2,Aux!A:B,2,FALSE),"-")</f>
        <v>17</v>
      </c>
      <c r="C114" s="1" t="s">
        <v>88</v>
      </c>
      <c r="D114">
        <v>2024</v>
      </c>
      <c r="E114">
        <v>9</v>
      </c>
      <c r="F114" s="4">
        <f>'Instrumento de Coleta - 24'!$R$33</f>
        <v>3</v>
      </c>
    </row>
    <row r="115" spans="1:6">
      <c r="A115" t="str">
        <f t="shared" si="3"/>
        <v>17-10-2024-9</v>
      </c>
      <c r="B115">
        <f>IFERROR(VLOOKUP($J$2,Aux!A:B,2,FALSE),"-")</f>
        <v>17</v>
      </c>
      <c r="C115" s="1" t="s">
        <v>89</v>
      </c>
      <c r="D115">
        <v>2024</v>
      </c>
      <c r="E115">
        <v>9</v>
      </c>
      <c r="F115" s="4">
        <f>'Instrumento de Coleta - 24'!$R$34</f>
        <v>3</v>
      </c>
    </row>
    <row r="116" spans="1:6">
      <c r="A116" t="str">
        <f t="shared" si="3"/>
        <v>17-16-2024-9</v>
      </c>
      <c r="B116">
        <f>IFERROR(VLOOKUP($J$2,Aux!A:B,2,FALSE),"-")</f>
        <v>17</v>
      </c>
      <c r="C116" s="1" t="s">
        <v>90</v>
      </c>
      <c r="D116">
        <v>2024</v>
      </c>
      <c r="E116">
        <v>9</v>
      </c>
      <c r="F116" s="4">
        <f>'Instrumento de Coleta - 24'!$R$29</f>
        <v>10261</v>
      </c>
    </row>
    <row r="117" spans="1:6">
      <c r="A117" t="str">
        <f t="shared" si="3"/>
        <v>17-17-2024-9</v>
      </c>
      <c r="B117">
        <f>IFERROR(VLOOKUP($J$2,Aux!A:B,2,FALSE),"-")</f>
        <v>17</v>
      </c>
      <c r="C117" s="1" t="s">
        <v>91</v>
      </c>
      <c r="D117">
        <v>2024</v>
      </c>
      <c r="E117">
        <v>9</v>
      </c>
      <c r="F117" s="4">
        <f>'Instrumento de Coleta - 24'!$R$30</f>
        <v>120</v>
      </c>
    </row>
    <row r="118" spans="1:6">
      <c r="A118" t="str">
        <f t="shared" si="3"/>
        <v>17-18-2024-9</v>
      </c>
      <c r="B118">
        <f>IFERROR(VLOOKUP($J$2,Aux!A:B,2,FALSE),"-")</f>
        <v>17</v>
      </c>
      <c r="C118" s="1" t="s">
        <v>92</v>
      </c>
      <c r="D118">
        <v>2024</v>
      </c>
      <c r="E118">
        <v>9</v>
      </c>
      <c r="F118" s="4">
        <f>'Instrumento de Coleta - 24'!$R$31</f>
        <v>1891.88</v>
      </c>
    </row>
    <row r="119" spans="1:6">
      <c r="A119" t="str">
        <f t="shared" si="3"/>
        <v>17-1-2024-10</v>
      </c>
      <c r="B119">
        <f>IFERROR(VLOOKUP($J$2,Aux!A:B,2,FALSE),"-")</f>
        <v>17</v>
      </c>
      <c r="C119" s="1">
        <v>1</v>
      </c>
      <c r="D119">
        <v>2024</v>
      </c>
      <c r="E119">
        <v>10</v>
      </c>
      <c r="F119" s="3">
        <f>'Instrumento de Coleta - 24'!$S$9</f>
        <v>35852798.909999996</v>
      </c>
    </row>
    <row r="120" spans="1:6">
      <c r="A120" t="str">
        <f t="shared" si="3"/>
        <v>17-2-2024-10</v>
      </c>
      <c r="B120">
        <f>IFERROR(VLOOKUP($J$2,Aux!A:B,2,FALSE),"-")</f>
        <v>17</v>
      </c>
      <c r="C120" s="1" t="s">
        <v>81</v>
      </c>
      <c r="D120">
        <v>2024</v>
      </c>
      <c r="E120">
        <v>10</v>
      </c>
      <c r="F120" s="3">
        <f>'Instrumento de Coleta - 24'!$S$10</f>
        <v>46120820.460000001</v>
      </c>
    </row>
    <row r="121" spans="1:6">
      <c r="A121" t="str">
        <f t="shared" si="3"/>
        <v>17-3-2024-10</v>
      </c>
      <c r="B121">
        <f>IFERROR(VLOOKUP($J$2,Aux!A:B,2,FALSE),"-")</f>
        <v>17</v>
      </c>
      <c r="C121" s="1" t="s">
        <v>82</v>
      </c>
      <c r="D121">
        <v>2024</v>
      </c>
      <c r="E121">
        <v>10</v>
      </c>
      <c r="F121" s="5">
        <f>'Instrumento de Coleta - 24'!$S$13</f>
        <v>33</v>
      </c>
    </row>
    <row r="122" spans="1:6">
      <c r="A122" t="str">
        <f t="shared" si="3"/>
        <v>17-4-2024-10</v>
      </c>
      <c r="B122">
        <f>IFERROR(VLOOKUP($J$2,Aux!A:B,2,FALSE),"-")</f>
        <v>17</v>
      </c>
      <c r="C122" s="1" t="s">
        <v>83</v>
      </c>
      <c r="D122">
        <v>2024</v>
      </c>
      <c r="E122">
        <v>10</v>
      </c>
      <c r="F122" s="5">
        <f>'Instrumento de Coleta - 24'!$S$14</f>
        <v>3259</v>
      </c>
    </row>
    <row r="123" spans="1:6">
      <c r="A123" t="str">
        <f t="shared" si="3"/>
        <v>17-5-2024-10</v>
      </c>
      <c r="B123">
        <f>IFERROR(VLOOKUP($J$2,Aux!A:B,2,FALSE),"-")</f>
        <v>17</v>
      </c>
      <c r="C123" s="1" t="s">
        <v>84</v>
      </c>
      <c r="D123">
        <v>2024</v>
      </c>
      <c r="E123">
        <v>10</v>
      </c>
      <c r="F123" s="5">
        <f>'Instrumento de Coleta - 24'!$S$16</f>
        <v>199</v>
      </c>
    </row>
    <row r="124" spans="1:6">
      <c r="A124" t="str">
        <f t="shared" si="3"/>
        <v>17-6-2024-10</v>
      </c>
      <c r="B124">
        <f>IFERROR(VLOOKUP($J$2,Aux!A:B,2,FALSE),"-")</f>
        <v>17</v>
      </c>
      <c r="C124" s="1" t="s">
        <v>85</v>
      </c>
      <c r="D124">
        <v>2024</v>
      </c>
      <c r="E124">
        <v>10</v>
      </c>
      <c r="F124" s="3">
        <f>'Instrumento de Coleta - 24'!$S$19</f>
        <v>3639498.3</v>
      </c>
    </row>
    <row r="125" spans="1:6">
      <c r="A125" t="str">
        <f t="shared" si="3"/>
        <v>17-7-2024-10</v>
      </c>
      <c r="B125">
        <f>IFERROR(VLOOKUP($J$2,Aux!A:B,2,FALSE),"-")</f>
        <v>17</v>
      </c>
      <c r="C125" s="1" t="s">
        <v>86</v>
      </c>
      <c r="D125">
        <v>2024</v>
      </c>
      <c r="E125">
        <v>10</v>
      </c>
      <c r="F125" s="3">
        <f>'Instrumento de Coleta - 24'!$S$22</f>
        <v>8772949.4499999993</v>
      </c>
    </row>
    <row r="126" spans="1:6">
      <c r="A126" t="str">
        <f t="shared" si="3"/>
        <v>17-8-2024-10</v>
      </c>
      <c r="B126">
        <f>IFERROR(VLOOKUP($J$2,Aux!A:B,2,FALSE),"-")</f>
        <v>17</v>
      </c>
      <c r="C126" s="1" t="s">
        <v>87</v>
      </c>
      <c r="D126">
        <v>2024</v>
      </c>
      <c r="E126">
        <v>10</v>
      </c>
      <c r="F126" s="3">
        <f>'Instrumento de Coleta - 24'!$S$25</f>
        <v>347598.52</v>
      </c>
    </row>
    <row r="127" spans="1:6">
      <c r="A127" t="str">
        <f t="shared" si="3"/>
        <v>17-9-2024-10</v>
      </c>
      <c r="B127">
        <f>IFERROR(VLOOKUP($J$2,Aux!A:B,2,FALSE),"-")</f>
        <v>17</v>
      </c>
      <c r="C127" s="1" t="s">
        <v>88</v>
      </c>
      <c r="D127">
        <v>2024</v>
      </c>
      <c r="E127">
        <v>10</v>
      </c>
      <c r="F127" s="4">
        <f>'Instrumento de Coleta - 24'!$S$33</f>
        <v>2</v>
      </c>
    </row>
    <row r="128" spans="1:6">
      <c r="A128" t="str">
        <f t="shared" si="3"/>
        <v>17-10-2024-10</v>
      </c>
      <c r="B128">
        <f>IFERROR(VLOOKUP($J$2,Aux!A:B,2,FALSE),"-")</f>
        <v>17</v>
      </c>
      <c r="C128" s="1" t="s">
        <v>89</v>
      </c>
      <c r="D128">
        <v>2024</v>
      </c>
      <c r="E128">
        <v>10</v>
      </c>
      <c r="F128" s="4">
        <f>'Instrumento de Coleta - 24'!$S$34</f>
        <v>2</v>
      </c>
    </row>
    <row r="129" spans="1:6">
      <c r="A129" t="str">
        <f t="shared" si="3"/>
        <v>17-16-2024-10</v>
      </c>
      <c r="B129">
        <f>IFERROR(VLOOKUP($J$2,Aux!A:B,2,FALSE),"-")</f>
        <v>17</v>
      </c>
      <c r="C129" s="1" t="s">
        <v>90</v>
      </c>
      <c r="D129">
        <v>2024</v>
      </c>
      <c r="E129">
        <v>10</v>
      </c>
      <c r="F129" s="5">
        <f>'Instrumento de Coleta - 24'!$S$29</f>
        <v>11816</v>
      </c>
    </row>
    <row r="130" spans="1:6">
      <c r="A130" t="str">
        <f t="shared" ref="A130:A157" si="4">B130&amp;"-"&amp;C130&amp;"-"&amp;D130&amp;"-"&amp;E130</f>
        <v>17-17-2024-10</v>
      </c>
      <c r="B130">
        <f>IFERROR(VLOOKUP($J$2,Aux!A:B,2,FALSE),"-")</f>
        <v>17</v>
      </c>
      <c r="C130" s="1" t="s">
        <v>91</v>
      </c>
      <c r="D130">
        <v>2024</v>
      </c>
      <c r="E130">
        <v>10</v>
      </c>
      <c r="F130" s="4">
        <f>'Instrumento de Coleta - 24'!$S$30</f>
        <v>115.15</v>
      </c>
    </row>
    <row r="131" spans="1:6">
      <c r="A131" t="str">
        <f t="shared" si="4"/>
        <v>17-18-2024-10</v>
      </c>
      <c r="B131">
        <f>IFERROR(VLOOKUP($J$2,Aux!A:B,2,FALSE),"-")</f>
        <v>17</v>
      </c>
      <c r="C131" s="1" t="s">
        <v>92</v>
      </c>
      <c r="D131">
        <v>2024</v>
      </c>
      <c r="E131">
        <v>10</v>
      </c>
      <c r="F131" s="4">
        <f>'Instrumento de Coleta - 24'!$S$31</f>
        <v>1891.88</v>
      </c>
    </row>
    <row r="132" spans="1:6" hidden="1">
      <c r="A132" t="str">
        <f t="shared" si="4"/>
        <v>17-1-2024-11</v>
      </c>
      <c r="B132">
        <f>IFERROR(VLOOKUP($J$2,Aux!A:B,2,FALSE),"-")</f>
        <v>17</v>
      </c>
      <c r="C132" s="1">
        <v>1</v>
      </c>
      <c r="D132">
        <v>2024</v>
      </c>
      <c r="E132">
        <v>11</v>
      </c>
      <c r="F132" s="75">
        <f>'Instrumento de Coleta - 24'!$T$9</f>
        <v>35814278.759999998</v>
      </c>
    </row>
    <row r="133" spans="1:6" hidden="1">
      <c r="A133" t="str">
        <f t="shared" si="4"/>
        <v>17-2-2024-11</v>
      </c>
      <c r="B133">
        <f>IFERROR(VLOOKUP($J$2,Aux!A:B,2,FALSE),"-")</f>
        <v>17</v>
      </c>
      <c r="C133" s="1" t="s">
        <v>81</v>
      </c>
      <c r="D133">
        <v>2024</v>
      </c>
      <c r="E133">
        <v>11</v>
      </c>
      <c r="F133" s="75">
        <f>'Instrumento de Coleta - 24'!$T$10</f>
        <v>46747800.93</v>
      </c>
    </row>
    <row r="134" spans="1:6" hidden="1">
      <c r="A134" t="str">
        <f t="shared" si="4"/>
        <v>17-3-2024-11</v>
      </c>
      <c r="B134">
        <f>IFERROR(VLOOKUP($J$2,Aux!A:B,2,FALSE),"-")</f>
        <v>17</v>
      </c>
      <c r="C134" s="1" t="s">
        <v>82</v>
      </c>
      <c r="D134">
        <v>2024</v>
      </c>
      <c r="E134">
        <v>11</v>
      </c>
      <c r="F134" s="5">
        <f>'Instrumento de Coleta - 24'!$T$13</f>
        <v>41</v>
      </c>
    </row>
    <row r="135" spans="1:6" hidden="1">
      <c r="A135" t="str">
        <f t="shared" si="4"/>
        <v>17-4-2024-11</v>
      </c>
      <c r="B135">
        <f>IFERROR(VLOOKUP($J$2,Aux!A:B,2,FALSE),"-")</f>
        <v>17</v>
      </c>
      <c r="C135" s="1" t="s">
        <v>83</v>
      </c>
      <c r="D135">
        <v>2024</v>
      </c>
      <c r="E135">
        <v>11</v>
      </c>
      <c r="F135" s="5">
        <f>'Instrumento de Coleta - 24'!$T$14</f>
        <v>3259</v>
      </c>
    </row>
    <row r="136" spans="1:6" hidden="1">
      <c r="A136" t="str">
        <f t="shared" si="4"/>
        <v>17-5-2024-11</v>
      </c>
      <c r="B136">
        <f>IFERROR(VLOOKUP($J$2,Aux!A:B,2,FALSE),"-")</f>
        <v>17</v>
      </c>
      <c r="C136" s="1" t="s">
        <v>84</v>
      </c>
      <c r="D136">
        <v>2024</v>
      </c>
      <c r="E136">
        <v>11</v>
      </c>
      <c r="F136" s="5">
        <f>'Instrumento de Coleta - 24'!$T$16</f>
        <v>80</v>
      </c>
    </row>
    <row r="137" spans="1:6" hidden="1">
      <c r="A137" t="str">
        <f t="shared" si="4"/>
        <v>17-6-2024-11</v>
      </c>
      <c r="B137">
        <f>IFERROR(VLOOKUP($J$2,Aux!A:B,2,FALSE),"-")</f>
        <v>17</v>
      </c>
      <c r="C137" s="1" t="s">
        <v>85</v>
      </c>
      <c r="D137">
        <v>2024</v>
      </c>
      <c r="E137">
        <v>11</v>
      </c>
      <c r="F137" s="75">
        <f>'Instrumento de Coleta - 24'!$T$19</f>
        <v>12612459.92</v>
      </c>
    </row>
    <row r="138" spans="1:6" hidden="1">
      <c r="A138" t="str">
        <f t="shared" si="4"/>
        <v>17-7-2024-11</v>
      </c>
      <c r="B138">
        <f>IFERROR(VLOOKUP($J$2,Aux!A:B,2,FALSE),"-")</f>
        <v>17</v>
      </c>
      <c r="C138" s="1" t="s">
        <v>86</v>
      </c>
      <c r="D138">
        <v>2024</v>
      </c>
      <c r="E138">
        <v>11</v>
      </c>
      <c r="F138" s="75">
        <f>'Instrumento de Coleta - 24'!$T$22</f>
        <v>8139135.2999999998</v>
      </c>
    </row>
    <row r="139" spans="1:6" hidden="1">
      <c r="A139" t="str">
        <f t="shared" si="4"/>
        <v>17-8-2024-11</v>
      </c>
      <c r="B139">
        <f>IFERROR(VLOOKUP($J$2,Aux!A:B,2,FALSE),"-")</f>
        <v>17</v>
      </c>
      <c r="C139" s="1" t="s">
        <v>87</v>
      </c>
      <c r="D139">
        <v>2024</v>
      </c>
      <c r="E139">
        <v>11</v>
      </c>
      <c r="F139" s="75">
        <f>'Instrumento de Coleta - 24'!$T$25</f>
        <v>474052.44</v>
      </c>
    </row>
    <row r="140" spans="1:6" hidden="1">
      <c r="A140" t="str">
        <f t="shared" si="4"/>
        <v>17-9-2024-11</v>
      </c>
      <c r="B140">
        <f>IFERROR(VLOOKUP($J$2,Aux!A:B,2,FALSE),"-")</f>
        <v>17</v>
      </c>
      <c r="C140" s="1" t="s">
        <v>88</v>
      </c>
      <c r="D140">
        <v>2024</v>
      </c>
      <c r="E140">
        <v>11</v>
      </c>
      <c r="F140" s="4">
        <f>'Instrumento de Coleta - 24'!$T$33</f>
        <v>0</v>
      </c>
    </row>
    <row r="141" spans="1:6" hidden="1">
      <c r="A141" t="str">
        <f t="shared" si="4"/>
        <v>17-10-2024-11</v>
      </c>
      <c r="B141">
        <f>IFERROR(VLOOKUP($J$2,Aux!A:B,2,FALSE),"-")</f>
        <v>17</v>
      </c>
      <c r="C141" s="1" t="s">
        <v>89</v>
      </c>
      <c r="D141">
        <v>2024</v>
      </c>
      <c r="E141">
        <v>11</v>
      </c>
      <c r="F141" s="4">
        <f>'Instrumento de Coleta - 24'!$T$34</f>
        <v>0</v>
      </c>
    </row>
    <row r="142" spans="1:6" hidden="1">
      <c r="A142" t="str">
        <f t="shared" si="4"/>
        <v>17-16-2024-11</v>
      </c>
      <c r="B142">
        <f>IFERROR(VLOOKUP($J$2,Aux!A:B,2,FALSE),"-")</f>
        <v>17</v>
      </c>
      <c r="C142" s="1" t="s">
        <v>90</v>
      </c>
      <c r="D142">
        <v>2024</v>
      </c>
      <c r="E142">
        <v>11</v>
      </c>
      <c r="F142" s="5">
        <f>'Instrumento de Coleta - 24'!$T$29</f>
        <v>14007</v>
      </c>
    </row>
    <row r="143" spans="1:6" hidden="1">
      <c r="A143" t="str">
        <f t="shared" si="4"/>
        <v>17-17-2024-11</v>
      </c>
      <c r="B143">
        <f>IFERROR(VLOOKUP($J$2,Aux!A:B,2,FALSE),"-")</f>
        <v>17</v>
      </c>
      <c r="C143" s="1" t="s">
        <v>91</v>
      </c>
      <c r="D143">
        <v>2024</v>
      </c>
      <c r="E143">
        <v>11</v>
      </c>
      <c r="F143" s="4">
        <f>'Instrumento de Coleta - 24'!$T$30</f>
        <v>129</v>
      </c>
    </row>
    <row r="144" spans="1:6" hidden="1">
      <c r="A144" t="str">
        <f t="shared" si="4"/>
        <v>17-18-2024-11</v>
      </c>
      <c r="B144">
        <f>IFERROR(VLOOKUP($J$2,Aux!A:B,2,FALSE),"-")</f>
        <v>17</v>
      </c>
      <c r="C144" s="1" t="s">
        <v>92</v>
      </c>
      <c r="D144">
        <v>2024</v>
      </c>
      <c r="E144">
        <v>11</v>
      </c>
      <c r="F144" s="4">
        <f>'Instrumento de Coleta - 24'!$T$31</f>
        <v>1891.88</v>
      </c>
    </row>
    <row r="145" spans="1:6" hidden="1">
      <c r="A145" t="str">
        <f t="shared" si="4"/>
        <v>17-1-2024-12</v>
      </c>
      <c r="B145">
        <f>IFERROR(VLOOKUP($J$2,Aux!A:B,2,FALSE),"-")</f>
        <v>17</v>
      </c>
      <c r="C145" s="1">
        <v>1</v>
      </c>
      <c r="D145">
        <v>2024</v>
      </c>
      <c r="E145">
        <v>12</v>
      </c>
      <c r="F145" s="75">
        <f>'Instrumento de Coleta - 24'!$U$9</f>
        <v>39520010.82</v>
      </c>
    </row>
    <row r="146" spans="1:6" hidden="1">
      <c r="A146" t="str">
        <f t="shared" si="4"/>
        <v>17-2-2024-12</v>
      </c>
      <c r="B146">
        <f>IFERROR(VLOOKUP($J$2,Aux!A:B,2,FALSE),"-")</f>
        <v>17</v>
      </c>
      <c r="C146" s="1" t="s">
        <v>81</v>
      </c>
      <c r="D146">
        <v>2024</v>
      </c>
      <c r="E146">
        <v>12</v>
      </c>
      <c r="F146" s="75">
        <f>'Instrumento de Coleta - 24'!$U$10</f>
        <v>66047925.899999999</v>
      </c>
    </row>
    <row r="147" spans="1:6" hidden="1">
      <c r="A147" t="str">
        <f t="shared" si="4"/>
        <v>17-3-2024-12</v>
      </c>
      <c r="B147">
        <f>IFERROR(VLOOKUP($J$2,Aux!A:B,2,FALSE),"-")</f>
        <v>17</v>
      </c>
      <c r="C147" s="1" t="s">
        <v>82</v>
      </c>
      <c r="D147">
        <v>2024</v>
      </c>
      <c r="E147">
        <v>12</v>
      </c>
      <c r="F147" s="5">
        <f>'Instrumento de Coleta - 24'!$U$13</f>
        <v>37</v>
      </c>
    </row>
    <row r="148" spans="1:6" hidden="1">
      <c r="A148" t="str">
        <f t="shared" si="4"/>
        <v>17-4-2024-12</v>
      </c>
      <c r="B148">
        <f>IFERROR(VLOOKUP($J$2,Aux!A:B,2,FALSE),"-")</f>
        <v>17</v>
      </c>
      <c r="C148" s="1" t="s">
        <v>83</v>
      </c>
      <c r="D148">
        <v>2024</v>
      </c>
      <c r="E148">
        <v>12</v>
      </c>
      <c r="F148" s="5">
        <f>'Instrumento de Coleta - 24'!$U$14</f>
        <v>3211</v>
      </c>
    </row>
    <row r="149" spans="1:6" hidden="1">
      <c r="A149" t="str">
        <f t="shared" si="4"/>
        <v>17-5-2024-12</v>
      </c>
      <c r="B149">
        <f>IFERROR(VLOOKUP($J$2,Aux!A:B,2,FALSE),"-")</f>
        <v>17</v>
      </c>
      <c r="C149" s="1" t="s">
        <v>84</v>
      </c>
      <c r="D149">
        <v>2024</v>
      </c>
      <c r="E149">
        <v>12</v>
      </c>
      <c r="F149" s="5">
        <f>'Instrumento de Coleta - 24'!$U$16</f>
        <v>46</v>
      </c>
    </row>
    <row r="150" spans="1:6" hidden="1">
      <c r="A150" t="str">
        <f t="shared" si="4"/>
        <v>17-6-2024-12</v>
      </c>
      <c r="B150">
        <f>IFERROR(VLOOKUP($J$2,Aux!A:B,2,FALSE),"-")</f>
        <v>17</v>
      </c>
      <c r="C150" s="1" t="s">
        <v>85</v>
      </c>
      <c r="D150">
        <v>2024</v>
      </c>
      <c r="E150">
        <v>12</v>
      </c>
      <c r="F150" s="75">
        <f>'Instrumento de Coleta - 24'!$U$19</f>
        <v>24329700.890000001</v>
      </c>
    </row>
    <row r="151" spans="1:6" hidden="1">
      <c r="A151" t="str">
        <f t="shared" si="4"/>
        <v>17-7-2024-12</v>
      </c>
      <c r="B151">
        <f>IFERROR(VLOOKUP($J$2,Aux!A:B,2,FALSE),"-")</f>
        <v>17</v>
      </c>
      <c r="C151" s="1" t="s">
        <v>86</v>
      </c>
      <c r="D151">
        <v>2024</v>
      </c>
      <c r="E151">
        <v>12</v>
      </c>
      <c r="F151" s="75">
        <f>'Instrumento de Coleta - 24'!$U$22</f>
        <v>8463875.3100000005</v>
      </c>
    </row>
    <row r="152" spans="1:6" hidden="1">
      <c r="A152" t="str">
        <f t="shared" si="4"/>
        <v>17-8-2024-12</v>
      </c>
      <c r="B152">
        <f>IFERROR(VLOOKUP($J$2,Aux!A:B,2,FALSE),"-")</f>
        <v>17</v>
      </c>
      <c r="C152" s="1" t="s">
        <v>87</v>
      </c>
      <c r="D152">
        <v>2024</v>
      </c>
      <c r="E152">
        <v>12</v>
      </c>
      <c r="F152" s="75">
        <f>'Instrumento de Coleta - 24'!$U$25</f>
        <v>366073.08</v>
      </c>
    </row>
    <row r="153" spans="1:6" hidden="1">
      <c r="A153" t="str">
        <f t="shared" si="4"/>
        <v>17-9-2024-12</v>
      </c>
      <c r="B153">
        <f>IFERROR(VLOOKUP($J$2,Aux!A:B,2,FALSE),"-")</f>
        <v>17</v>
      </c>
      <c r="C153" s="1" t="s">
        <v>88</v>
      </c>
      <c r="D153">
        <v>2024</v>
      </c>
      <c r="E153">
        <v>12</v>
      </c>
      <c r="F153" s="4">
        <f>'Instrumento de Coleta - 24'!$U$33</f>
        <v>0</v>
      </c>
    </row>
    <row r="154" spans="1:6" hidden="1">
      <c r="A154" t="str">
        <f t="shared" si="4"/>
        <v>17-10-2024-12</v>
      </c>
      <c r="B154">
        <f>IFERROR(VLOOKUP($J$2,Aux!A:B,2,FALSE),"-")</f>
        <v>17</v>
      </c>
      <c r="C154" s="1" t="s">
        <v>89</v>
      </c>
      <c r="D154">
        <v>2024</v>
      </c>
      <c r="E154">
        <v>12</v>
      </c>
      <c r="F154" s="4">
        <f>'Instrumento de Coleta - 24'!$U$34</f>
        <v>0</v>
      </c>
    </row>
    <row r="155" spans="1:6" hidden="1">
      <c r="A155" t="str">
        <f t="shared" si="4"/>
        <v>17-16-2024-12</v>
      </c>
      <c r="B155">
        <f>IFERROR(VLOOKUP($J$2,Aux!A:B,2,FALSE),"-")</f>
        <v>17</v>
      </c>
      <c r="C155" s="1" t="s">
        <v>90</v>
      </c>
      <c r="D155">
        <v>2024</v>
      </c>
      <c r="E155">
        <v>12</v>
      </c>
      <c r="F155" s="4">
        <f>'Instrumento de Coleta - 24'!$U$29</f>
        <v>14164</v>
      </c>
    </row>
    <row r="156" spans="1:6" hidden="1">
      <c r="A156" t="str">
        <f t="shared" si="4"/>
        <v>17-17-2024-12</v>
      </c>
      <c r="B156">
        <f>IFERROR(VLOOKUP($J$2,Aux!A:B,2,FALSE),"-")</f>
        <v>17</v>
      </c>
      <c r="C156" s="1" t="s">
        <v>91</v>
      </c>
      <c r="D156">
        <v>2024</v>
      </c>
      <c r="E156">
        <v>12</v>
      </c>
      <c r="F156" s="4">
        <f>'Instrumento de Coleta - 24'!$U$30</f>
        <v>94</v>
      </c>
    </row>
    <row r="157" spans="1:6" hidden="1">
      <c r="A157" t="str">
        <f t="shared" si="4"/>
        <v>17-18-2024-12</v>
      </c>
      <c r="B157">
        <f>IFERROR(VLOOKUP($J$2,Aux!A:B,2,FALSE),"-")</f>
        <v>17</v>
      </c>
      <c r="C157" s="1" t="s">
        <v>92</v>
      </c>
      <c r="D157">
        <v>2024</v>
      </c>
      <c r="E157">
        <v>12</v>
      </c>
      <c r="F157" s="4">
        <f>'Instrumento de Coleta - 24'!$U$31</f>
        <v>1891.88</v>
      </c>
    </row>
  </sheetData>
  <autoFilter ref="A1:F157" xr:uid="{3EF40071-0612-40CF-80F6-C35C312045C0}">
    <filterColumn colId="4">
      <filters>
        <filter val="9"/>
        <filter val="10"/>
      </filters>
    </filterColumn>
    <sortState xmlns:xlrd2="http://schemas.microsoft.com/office/spreadsheetml/2017/richdata2" ref="A2:F157">
      <sortCondition ref="E1"/>
    </sortState>
  </autoFilter>
  <pageMargins left="0.511811024" right="0.511811024" top="0.78740157499999996" bottom="0.78740157499999996" header="0.31496062000000002" footer="0.3149606200000000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E9BD5696-6AF9-4A2B-9BFF-76730CFBCDCA}">
          <x14:formula1>
            <xm:f>Aux!$A$2:$A$33</xm:f>
          </x14:formula1>
          <xm:sqref>J2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94F09-9731-4D79-9C53-9376C146DA33}">
  <sheetPr>
    <tabColor theme="9"/>
    <pageSetUpPr fitToPage="1"/>
  </sheetPr>
  <dimension ref="A2:U38"/>
  <sheetViews>
    <sheetView showGridLines="0" tabSelected="1" zoomScale="70" zoomScaleNormal="70" workbookViewId="0">
      <pane ySplit="7" topLeftCell="B30" activePane="bottomLeft" state="frozen"/>
      <selection pane="bottomLeft" activeCell="J35" sqref="J35"/>
      <selection activeCell="M14" sqref="M14"/>
    </sheetView>
  </sheetViews>
  <sheetFormatPr defaultColWidth="8.7109375" defaultRowHeight="14.45"/>
  <cols>
    <col min="1" max="1" width="2.85546875" customWidth="1"/>
    <col min="2" max="2" width="21.42578125" style="37" customWidth="1"/>
    <col min="3" max="3" width="19.5703125" customWidth="1"/>
    <col min="4" max="4" width="18.7109375" customWidth="1"/>
    <col min="5" max="5" width="15.5703125" customWidth="1"/>
    <col min="6" max="6" width="15.5703125" hidden="1" customWidth="1"/>
    <col min="7" max="7" width="15.5703125" customWidth="1"/>
    <col min="8" max="8" width="30.7109375" customWidth="1"/>
    <col min="9" max="9" width="21.5703125" customWidth="1"/>
    <col min="10" max="21" width="16.5703125" customWidth="1"/>
  </cols>
  <sheetData>
    <row r="2" spans="1:21" ht="15" customHeight="1">
      <c r="B2" s="171" t="s">
        <v>0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</row>
    <row r="3" spans="1:21" ht="18.75" customHeight="1"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171"/>
    </row>
    <row r="4" spans="1:21" ht="18.75" customHeight="1">
      <c r="B4" s="171" t="s">
        <v>1</v>
      </c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</row>
    <row r="5" spans="1:21" ht="18.75" customHeight="1"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2"/>
      <c r="S5" s="172"/>
      <c r="T5" s="172"/>
      <c r="U5" s="172"/>
    </row>
    <row r="6" spans="1:21" ht="19.5" customHeight="1" thickBot="1">
      <c r="B6" s="191" t="s">
        <v>2</v>
      </c>
      <c r="C6" s="191"/>
      <c r="D6" s="191"/>
      <c r="E6" s="6"/>
      <c r="F6" s="6"/>
      <c r="G6" s="6"/>
      <c r="H6" s="7"/>
      <c r="I6" s="6"/>
      <c r="J6" s="6"/>
      <c r="K6" s="6"/>
      <c r="L6" s="6"/>
      <c r="M6" s="6"/>
      <c r="N6" s="6"/>
    </row>
    <row r="7" spans="1:21" ht="50.1" customHeight="1" thickTop="1" thickBot="1">
      <c r="A7" s="8"/>
      <c r="B7" s="9" t="s">
        <v>3</v>
      </c>
      <c r="C7" s="10" t="s">
        <v>4</v>
      </c>
      <c r="D7" s="10" t="s">
        <v>5</v>
      </c>
      <c r="E7" s="10" t="s">
        <v>93</v>
      </c>
      <c r="F7" s="10" t="s">
        <v>72</v>
      </c>
      <c r="G7" s="10" t="s">
        <v>8</v>
      </c>
      <c r="H7" s="10" t="s">
        <v>9</v>
      </c>
      <c r="I7" s="11" t="s">
        <v>10</v>
      </c>
      <c r="J7" s="12" t="s">
        <v>11</v>
      </c>
      <c r="K7" s="12" t="s">
        <v>12</v>
      </c>
      <c r="L7" s="12" t="s">
        <v>13</v>
      </c>
      <c r="M7" s="12" t="s">
        <v>14</v>
      </c>
      <c r="N7" s="12" t="s">
        <v>15</v>
      </c>
      <c r="O7" s="12" t="s">
        <v>16</v>
      </c>
      <c r="P7" s="12" t="s">
        <v>17</v>
      </c>
      <c r="Q7" s="12" t="s">
        <v>18</v>
      </c>
      <c r="R7" s="12" t="s">
        <v>19</v>
      </c>
      <c r="S7" s="12" t="s">
        <v>20</v>
      </c>
      <c r="T7" s="12" t="s">
        <v>21</v>
      </c>
      <c r="U7" s="47" t="s">
        <v>22</v>
      </c>
    </row>
    <row r="8" spans="1:21" s="13" customFormat="1" ht="5.0999999999999996" customHeight="1" thickTop="1" thickBot="1">
      <c r="B8" s="14"/>
    </row>
    <row r="9" spans="1:21" s="13" customFormat="1" ht="24.6" customHeight="1">
      <c r="A9" s="15"/>
      <c r="B9" s="176" t="s">
        <v>23</v>
      </c>
      <c r="C9" s="179" t="s">
        <v>24</v>
      </c>
      <c r="D9" s="182" t="s">
        <v>25</v>
      </c>
      <c r="E9" s="185">
        <v>0.84099999999999997</v>
      </c>
      <c r="F9" s="185">
        <v>0.80800000000000005</v>
      </c>
      <c r="G9" s="173">
        <f>IFERROR(SUM(J9:U9)/SUM(J10:U10),"-")</f>
        <v>0.61223096546515243</v>
      </c>
      <c r="H9" s="168"/>
      <c r="I9" s="16" t="s">
        <v>26</v>
      </c>
      <c r="J9" s="94">
        <v>29086871.859999999</v>
      </c>
      <c r="K9" s="95" t="s">
        <v>54</v>
      </c>
      <c r="L9" s="95" t="s">
        <v>54</v>
      </c>
      <c r="M9" s="95" t="s">
        <v>54</v>
      </c>
      <c r="N9" s="94" t="s">
        <v>54</v>
      </c>
      <c r="O9" s="96" t="s">
        <v>54</v>
      </c>
      <c r="P9" s="96" t="s">
        <v>54</v>
      </c>
      <c r="Q9" s="96" t="s">
        <v>54</v>
      </c>
      <c r="R9" s="96" t="s">
        <v>54</v>
      </c>
      <c r="S9" s="96" t="s">
        <v>54</v>
      </c>
      <c r="T9" s="95" t="s">
        <v>54</v>
      </c>
      <c r="U9" s="69" t="s">
        <v>54</v>
      </c>
    </row>
    <row r="10" spans="1:21" s="13" customFormat="1" ht="24.6" customHeight="1">
      <c r="A10" s="15"/>
      <c r="B10" s="177"/>
      <c r="C10" s="180"/>
      <c r="D10" s="183"/>
      <c r="E10" s="186"/>
      <c r="F10" s="186"/>
      <c r="G10" s="174"/>
      <c r="H10" s="169"/>
      <c r="I10" s="17" t="s">
        <v>27</v>
      </c>
      <c r="J10" s="97">
        <v>47509638.520000003</v>
      </c>
      <c r="K10" s="98" t="s">
        <v>54</v>
      </c>
      <c r="L10" s="98" t="s">
        <v>54</v>
      </c>
      <c r="M10" s="98" t="s">
        <v>54</v>
      </c>
      <c r="N10" s="98" t="s">
        <v>54</v>
      </c>
      <c r="O10" s="99" t="s">
        <v>54</v>
      </c>
      <c r="P10" s="99" t="s">
        <v>54</v>
      </c>
      <c r="Q10" s="99" t="s">
        <v>54</v>
      </c>
      <c r="R10" s="97" t="s">
        <v>54</v>
      </c>
      <c r="S10" s="99" t="s">
        <v>54</v>
      </c>
      <c r="T10" s="98" t="s">
        <v>54</v>
      </c>
      <c r="U10" s="70" t="s">
        <v>54</v>
      </c>
    </row>
    <row r="11" spans="1:21" s="13" customFormat="1">
      <c r="A11" s="15"/>
      <c r="B11" s="178"/>
      <c r="C11" s="181"/>
      <c r="D11" s="184"/>
      <c r="E11" s="187"/>
      <c r="F11" s="187"/>
      <c r="G11" s="175"/>
      <c r="H11" s="170"/>
      <c r="I11" s="18" t="s">
        <v>28</v>
      </c>
      <c r="J11" s="100">
        <f>IFERROR(J9/J10,"-")</f>
        <v>0.61223096546515243</v>
      </c>
      <c r="K11" s="100" t="str">
        <f t="shared" ref="K11:U11" si="0">IFERROR(K9/K10,"-")</f>
        <v>-</v>
      </c>
      <c r="L11" s="100" t="str">
        <f t="shared" si="0"/>
        <v>-</v>
      </c>
      <c r="M11" s="100" t="str">
        <f t="shared" si="0"/>
        <v>-</v>
      </c>
      <c r="N11" s="100" t="str">
        <f t="shared" si="0"/>
        <v>-</v>
      </c>
      <c r="O11" s="100" t="str">
        <f t="shared" si="0"/>
        <v>-</v>
      </c>
      <c r="P11" s="100" t="str">
        <f t="shared" si="0"/>
        <v>-</v>
      </c>
      <c r="Q11" s="100" t="str">
        <f t="shared" si="0"/>
        <v>-</v>
      </c>
      <c r="R11" s="100" t="str">
        <f t="shared" si="0"/>
        <v>-</v>
      </c>
      <c r="S11" s="100" t="str">
        <f t="shared" si="0"/>
        <v>-</v>
      </c>
      <c r="T11" s="100" t="str">
        <f t="shared" si="0"/>
        <v>-</v>
      </c>
      <c r="U11" s="84" t="str">
        <f t="shared" si="0"/>
        <v>-</v>
      </c>
    </row>
    <row r="12" spans="1:21" s="13" customFormat="1" ht="3.6" customHeight="1">
      <c r="B12" s="14"/>
      <c r="H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</row>
    <row r="13" spans="1:21" s="13" customFormat="1" ht="30.6" customHeight="1">
      <c r="A13" s="15"/>
      <c r="B13" s="153" t="s">
        <v>29</v>
      </c>
      <c r="C13" s="155" t="s">
        <v>30</v>
      </c>
      <c r="D13" s="158" t="s">
        <v>31</v>
      </c>
      <c r="E13" s="161">
        <v>0.183</v>
      </c>
      <c r="F13" s="161">
        <v>0.191</v>
      </c>
      <c r="G13" s="161">
        <f>IFERROR(IFERROR(SUM(J13:U13)/INDEX(J14:U14,1,MATCH("-",J14:U14,0)-1),SUM(J13:U13)/U14),"-")</f>
        <v>9.9317194289261328E-3</v>
      </c>
      <c r="H13" s="150"/>
      <c r="I13" s="21" t="s">
        <v>32</v>
      </c>
      <c r="J13" s="102">
        <v>32</v>
      </c>
      <c r="K13" s="101" t="s">
        <v>54</v>
      </c>
      <c r="L13" s="101" t="s">
        <v>54</v>
      </c>
      <c r="M13" s="101" t="s">
        <v>54</v>
      </c>
      <c r="N13" s="101" t="s">
        <v>54</v>
      </c>
      <c r="O13" s="101" t="s">
        <v>54</v>
      </c>
      <c r="P13" s="101" t="s">
        <v>54</v>
      </c>
      <c r="Q13" s="101" t="s">
        <v>54</v>
      </c>
      <c r="R13" s="101" t="s">
        <v>54</v>
      </c>
      <c r="S13" s="101" t="s">
        <v>54</v>
      </c>
      <c r="T13" s="102" t="s">
        <v>54</v>
      </c>
      <c r="U13" s="71" t="s">
        <v>54</v>
      </c>
    </row>
    <row r="14" spans="1:21" s="13" customFormat="1" ht="30.6" customHeight="1">
      <c r="A14" s="15"/>
      <c r="B14" s="154"/>
      <c r="C14" s="156"/>
      <c r="D14" s="159"/>
      <c r="E14" s="162"/>
      <c r="F14" s="162"/>
      <c r="G14" s="162"/>
      <c r="H14" s="151"/>
      <c r="I14" s="21" t="s">
        <v>33</v>
      </c>
      <c r="J14" s="102">
        <v>3222</v>
      </c>
      <c r="K14" s="102" t="s">
        <v>54</v>
      </c>
      <c r="L14" s="101" t="s">
        <v>54</v>
      </c>
      <c r="M14" s="101" t="s">
        <v>54</v>
      </c>
      <c r="N14" s="101" t="s">
        <v>54</v>
      </c>
      <c r="O14" s="101" t="s">
        <v>54</v>
      </c>
      <c r="P14" s="101" t="s">
        <v>54</v>
      </c>
      <c r="Q14" s="101" t="s">
        <v>54</v>
      </c>
      <c r="R14" s="101" t="s">
        <v>54</v>
      </c>
      <c r="S14" s="101" t="s">
        <v>54</v>
      </c>
      <c r="T14" s="103" t="s">
        <v>54</v>
      </c>
      <c r="U14" s="72" t="s">
        <v>54</v>
      </c>
    </row>
    <row r="15" spans="1:21" s="13" customFormat="1">
      <c r="A15" s="15"/>
      <c r="B15" s="164"/>
      <c r="C15" s="157"/>
      <c r="D15" s="160"/>
      <c r="E15" s="163"/>
      <c r="F15" s="163"/>
      <c r="G15" s="163"/>
      <c r="H15" s="152"/>
      <c r="I15" s="22" t="s">
        <v>28</v>
      </c>
      <c r="J15" s="104">
        <f>IFERROR(J13/J14,"-")</f>
        <v>9.9317194289261328E-3</v>
      </c>
      <c r="K15" s="104" t="str">
        <f t="shared" ref="K15:U15" si="1">IFERROR(K13/K14,"-")</f>
        <v>-</v>
      </c>
      <c r="L15" s="104" t="str">
        <f t="shared" si="1"/>
        <v>-</v>
      </c>
      <c r="M15" s="104" t="str">
        <f t="shared" si="1"/>
        <v>-</v>
      </c>
      <c r="N15" s="104" t="str">
        <f t="shared" si="1"/>
        <v>-</v>
      </c>
      <c r="O15" s="104" t="str">
        <f t="shared" si="1"/>
        <v>-</v>
      </c>
      <c r="P15" s="104" t="str">
        <f t="shared" si="1"/>
        <v>-</v>
      </c>
      <c r="Q15" s="104" t="str">
        <f t="shared" si="1"/>
        <v>-</v>
      </c>
      <c r="R15" s="104" t="str">
        <f t="shared" si="1"/>
        <v>-</v>
      </c>
      <c r="S15" s="104" t="str">
        <f t="shared" si="1"/>
        <v>-</v>
      </c>
      <c r="T15" s="104" t="str">
        <f t="shared" si="1"/>
        <v>-</v>
      </c>
      <c r="U15" s="85" t="str">
        <f t="shared" si="1"/>
        <v>-</v>
      </c>
    </row>
    <row r="16" spans="1:21" s="13" customFormat="1" ht="51" customHeight="1">
      <c r="A16" s="15"/>
      <c r="B16" s="153" t="s">
        <v>34</v>
      </c>
      <c r="C16" s="155" t="s">
        <v>35</v>
      </c>
      <c r="D16" s="158" t="s">
        <v>36</v>
      </c>
      <c r="E16" s="161">
        <v>0.95</v>
      </c>
      <c r="F16" s="161">
        <v>0.97</v>
      </c>
      <c r="G16" s="161">
        <f>IFERROR(IFERROR(SUM(J16:U16)/INDEX(J17:U17,1,MATCH("-",J17:U17,0)-1),SUM(J16:U16)/U17),"-")</f>
        <v>3.7864680322780883E-2</v>
      </c>
      <c r="H16" s="150"/>
      <c r="I16" s="21" t="s">
        <v>37</v>
      </c>
      <c r="J16" s="106">
        <v>122</v>
      </c>
      <c r="K16" s="106" t="s">
        <v>54</v>
      </c>
      <c r="L16" s="105" t="s">
        <v>54</v>
      </c>
      <c r="M16" s="105" t="s">
        <v>54</v>
      </c>
      <c r="N16" s="105" t="s">
        <v>54</v>
      </c>
      <c r="O16" s="105" t="s">
        <v>54</v>
      </c>
      <c r="P16" s="105" t="s">
        <v>54</v>
      </c>
      <c r="Q16" s="105" t="s">
        <v>54</v>
      </c>
      <c r="R16" s="105" t="s">
        <v>54</v>
      </c>
      <c r="S16" s="105" t="s">
        <v>54</v>
      </c>
      <c r="T16" s="106" t="s">
        <v>54</v>
      </c>
      <c r="U16" s="73" t="s">
        <v>54</v>
      </c>
    </row>
    <row r="17" spans="1:21" s="13" customFormat="1" ht="30.95" customHeight="1">
      <c r="A17" s="15"/>
      <c r="B17" s="154"/>
      <c r="C17" s="156"/>
      <c r="D17" s="159"/>
      <c r="E17" s="162"/>
      <c r="F17" s="162"/>
      <c r="G17" s="162"/>
      <c r="H17" s="151"/>
      <c r="I17" s="21" t="s">
        <v>38</v>
      </c>
      <c r="J17" s="86">
        <f>J14</f>
        <v>3222</v>
      </c>
      <c r="K17" s="86" t="str">
        <f t="shared" ref="K17:U17" si="2">K14</f>
        <v>-</v>
      </c>
      <c r="L17" s="86" t="str">
        <f t="shared" si="2"/>
        <v>-</v>
      </c>
      <c r="M17" s="86" t="str">
        <f t="shared" si="2"/>
        <v>-</v>
      </c>
      <c r="N17" s="86" t="str">
        <f t="shared" si="2"/>
        <v>-</v>
      </c>
      <c r="O17" s="86" t="str">
        <f t="shared" si="2"/>
        <v>-</v>
      </c>
      <c r="P17" s="86" t="str">
        <f t="shared" si="2"/>
        <v>-</v>
      </c>
      <c r="Q17" s="86" t="str">
        <f t="shared" si="2"/>
        <v>-</v>
      </c>
      <c r="R17" s="86" t="str">
        <f t="shared" si="2"/>
        <v>-</v>
      </c>
      <c r="S17" s="86" t="str">
        <f t="shared" si="2"/>
        <v>-</v>
      </c>
      <c r="T17" s="86" t="str">
        <f t="shared" si="2"/>
        <v>-</v>
      </c>
      <c r="U17" s="86" t="str">
        <f t="shared" si="2"/>
        <v>-</v>
      </c>
    </row>
    <row r="18" spans="1:21" s="13" customFormat="1">
      <c r="A18" s="15"/>
      <c r="B18" s="164"/>
      <c r="C18" s="157"/>
      <c r="D18" s="160"/>
      <c r="E18" s="163"/>
      <c r="F18" s="163"/>
      <c r="G18" s="163"/>
      <c r="H18" s="152"/>
      <c r="I18" s="22" t="s">
        <v>28</v>
      </c>
      <c r="J18" s="107">
        <f>IFERROR(J16/J17,"-")</f>
        <v>3.7864680322780883E-2</v>
      </c>
      <c r="K18" s="107" t="str">
        <f t="shared" ref="K18:U18" si="3">IFERROR(K16/K17,"-")</f>
        <v>-</v>
      </c>
      <c r="L18" s="107" t="str">
        <f t="shared" si="3"/>
        <v>-</v>
      </c>
      <c r="M18" s="107" t="str">
        <f t="shared" si="3"/>
        <v>-</v>
      </c>
      <c r="N18" s="107" t="str">
        <f t="shared" si="3"/>
        <v>-</v>
      </c>
      <c r="O18" s="107" t="str">
        <f t="shared" si="3"/>
        <v>-</v>
      </c>
      <c r="P18" s="107" t="str">
        <f t="shared" si="3"/>
        <v>-</v>
      </c>
      <c r="Q18" s="107" t="str">
        <f t="shared" si="3"/>
        <v>-</v>
      </c>
      <c r="R18" s="107" t="str">
        <f t="shared" si="3"/>
        <v>-</v>
      </c>
      <c r="S18" s="107" t="str">
        <f t="shared" si="3"/>
        <v>-</v>
      </c>
      <c r="T18" s="107" t="str">
        <f t="shared" si="3"/>
        <v>-</v>
      </c>
      <c r="U18" s="87" t="str">
        <f t="shared" si="3"/>
        <v>-</v>
      </c>
    </row>
    <row r="19" spans="1:21" s="13" customFormat="1" ht="36" customHeight="1">
      <c r="A19" s="15"/>
      <c r="B19" s="153" t="s">
        <v>39</v>
      </c>
      <c r="C19" s="155" t="s">
        <v>40</v>
      </c>
      <c r="D19" s="158" t="s">
        <v>41</v>
      </c>
      <c r="E19" s="161">
        <v>0.159</v>
      </c>
      <c r="F19" s="161">
        <v>0.193</v>
      </c>
      <c r="G19" s="161">
        <f>IFERROR(SUM(J19:U19)/SUM(J20:U20),"-")</f>
        <v>0.46778630152372708</v>
      </c>
      <c r="H19" s="150"/>
      <c r="I19" s="21" t="s">
        <v>42</v>
      </c>
      <c r="J19" s="108">
        <v>22224358.09</v>
      </c>
      <c r="K19" s="109" t="s">
        <v>54</v>
      </c>
      <c r="L19" s="109" t="s">
        <v>54</v>
      </c>
      <c r="M19" s="109" t="s">
        <v>54</v>
      </c>
      <c r="N19" s="108" t="s">
        <v>54</v>
      </c>
      <c r="O19" s="110" t="s">
        <v>54</v>
      </c>
      <c r="P19" s="110" t="s">
        <v>54</v>
      </c>
      <c r="Q19" s="110" t="s">
        <v>54</v>
      </c>
      <c r="R19" s="108" t="s">
        <v>54</v>
      </c>
      <c r="S19" s="110" t="s">
        <v>54</v>
      </c>
      <c r="T19" s="109" t="s">
        <v>54</v>
      </c>
      <c r="U19" s="74" t="s">
        <v>54</v>
      </c>
    </row>
    <row r="20" spans="1:21" s="13" customFormat="1" ht="25.5" customHeight="1">
      <c r="A20" s="15"/>
      <c r="B20" s="154"/>
      <c r="C20" s="156"/>
      <c r="D20" s="159"/>
      <c r="E20" s="162"/>
      <c r="F20" s="162"/>
      <c r="G20" s="162"/>
      <c r="H20" s="151"/>
      <c r="I20" s="23" t="s">
        <v>27</v>
      </c>
      <c r="J20" s="111">
        <f>IF(J10=0,"-",J10)</f>
        <v>47509638.520000003</v>
      </c>
      <c r="K20" s="111" t="str">
        <f t="shared" ref="K20:U20" si="4">IF(K10=0,"-",K10)</f>
        <v>-</v>
      </c>
      <c r="L20" s="111" t="str">
        <f t="shared" si="4"/>
        <v>-</v>
      </c>
      <c r="M20" s="111" t="str">
        <f t="shared" si="4"/>
        <v>-</v>
      </c>
      <c r="N20" s="111" t="str">
        <f t="shared" si="4"/>
        <v>-</v>
      </c>
      <c r="O20" s="111" t="str">
        <f t="shared" si="4"/>
        <v>-</v>
      </c>
      <c r="P20" s="111" t="str">
        <f t="shared" si="4"/>
        <v>-</v>
      </c>
      <c r="Q20" s="111" t="str">
        <f t="shared" si="4"/>
        <v>-</v>
      </c>
      <c r="R20" s="111" t="str">
        <f t="shared" si="4"/>
        <v>-</v>
      </c>
      <c r="S20" s="111" t="str">
        <f t="shared" si="4"/>
        <v>-</v>
      </c>
      <c r="T20" s="111" t="str">
        <f t="shared" si="4"/>
        <v>-</v>
      </c>
      <c r="U20" s="88" t="str">
        <f t="shared" si="4"/>
        <v>-</v>
      </c>
    </row>
    <row r="21" spans="1:21" s="13" customFormat="1">
      <c r="A21" s="15"/>
      <c r="B21" s="154"/>
      <c r="C21" s="157"/>
      <c r="D21" s="160"/>
      <c r="E21" s="163"/>
      <c r="F21" s="163"/>
      <c r="G21" s="163"/>
      <c r="H21" s="152"/>
      <c r="I21" s="22" t="s">
        <v>28</v>
      </c>
      <c r="J21" s="107">
        <f>IFERROR(J19/J20,"-")</f>
        <v>0.46778630152372708</v>
      </c>
      <c r="K21" s="107" t="str">
        <f t="shared" ref="K21:U21" si="5">IFERROR(K19/K20,"-")</f>
        <v>-</v>
      </c>
      <c r="L21" s="107" t="str">
        <f t="shared" si="5"/>
        <v>-</v>
      </c>
      <c r="M21" s="107" t="str">
        <f t="shared" si="5"/>
        <v>-</v>
      </c>
      <c r="N21" s="107" t="str">
        <f t="shared" si="5"/>
        <v>-</v>
      </c>
      <c r="O21" s="107" t="str">
        <f t="shared" si="5"/>
        <v>-</v>
      </c>
      <c r="P21" s="107" t="str">
        <f t="shared" si="5"/>
        <v>-</v>
      </c>
      <c r="Q21" s="107" t="str">
        <f t="shared" si="5"/>
        <v>-</v>
      </c>
      <c r="R21" s="107" t="str">
        <f t="shared" si="5"/>
        <v>-</v>
      </c>
      <c r="S21" s="107" t="str">
        <f t="shared" si="5"/>
        <v>-</v>
      </c>
      <c r="T21" s="107" t="str">
        <f t="shared" si="5"/>
        <v>-</v>
      </c>
      <c r="U21" s="87" t="str">
        <f t="shared" si="5"/>
        <v>-</v>
      </c>
    </row>
    <row r="22" spans="1:21" s="13" customFormat="1" ht="38.450000000000003" customHeight="1">
      <c r="A22" s="15"/>
      <c r="B22" s="154"/>
      <c r="C22" s="155" t="s">
        <v>43</v>
      </c>
      <c r="D22" s="158" t="s">
        <v>44</v>
      </c>
      <c r="E22" s="161">
        <v>0.17899999999999999</v>
      </c>
      <c r="F22" s="161">
        <v>0.23100000000000001</v>
      </c>
      <c r="G22" s="161">
        <f>IFERROR(SUM(J22:U22)/SUM(J23:U23),"-")</f>
        <v>0</v>
      </c>
      <c r="H22" s="150"/>
      <c r="I22" s="21" t="s">
        <v>45</v>
      </c>
      <c r="J22" s="108" t="s">
        <v>54</v>
      </c>
      <c r="K22" s="109" t="s">
        <v>54</v>
      </c>
      <c r="L22" s="109" t="s">
        <v>54</v>
      </c>
      <c r="M22" s="112" t="s">
        <v>54</v>
      </c>
      <c r="N22" s="108" t="s">
        <v>54</v>
      </c>
      <c r="O22" s="110" t="s">
        <v>54</v>
      </c>
      <c r="P22" s="110" t="s">
        <v>54</v>
      </c>
      <c r="Q22" s="110" t="s">
        <v>54</v>
      </c>
      <c r="R22" s="108" t="s">
        <v>54</v>
      </c>
      <c r="S22" s="110" t="s">
        <v>54</v>
      </c>
      <c r="T22" s="109" t="s">
        <v>54</v>
      </c>
      <c r="U22" s="74" t="s">
        <v>54</v>
      </c>
    </row>
    <row r="23" spans="1:21" s="13" customFormat="1" ht="23.45" customHeight="1">
      <c r="A23" s="15"/>
      <c r="B23" s="154"/>
      <c r="C23" s="156"/>
      <c r="D23" s="159"/>
      <c r="E23" s="162"/>
      <c r="F23" s="162"/>
      <c r="G23" s="162"/>
      <c r="H23" s="151"/>
      <c r="I23" s="23" t="s">
        <v>27</v>
      </c>
      <c r="J23" s="111">
        <f>IF(J10=0,"-",J10)</f>
        <v>47509638.520000003</v>
      </c>
      <c r="K23" s="111" t="str">
        <f t="shared" ref="K23:U23" si="6">IF(K10=0,"-",K10)</f>
        <v>-</v>
      </c>
      <c r="L23" s="111" t="str">
        <f t="shared" si="6"/>
        <v>-</v>
      </c>
      <c r="M23" s="111" t="str">
        <f t="shared" si="6"/>
        <v>-</v>
      </c>
      <c r="N23" s="111" t="str">
        <f t="shared" si="6"/>
        <v>-</v>
      </c>
      <c r="O23" s="111" t="str">
        <f t="shared" si="6"/>
        <v>-</v>
      </c>
      <c r="P23" s="111" t="str">
        <f t="shared" si="6"/>
        <v>-</v>
      </c>
      <c r="Q23" s="111" t="str">
        <f t="shared" si="6"/>
        <v>-</v>
      </c>
      <c r="R23" s="111" t="str">
        <f t="shared" si="6"/>
        <v>-</v>
      </c>
      <c r="S23" s="111" t="str">
        <f t="shared" si="6"/>
        <v>-</v>
      </c>
      <c r="T23" s="111" t="str">
        <f t="shared" si="6"/>
        <v>-</v>
      </c>
      <c r="U23" s="88" t="str">
        <f t="shared" si="6"/>
        <v>-</v>
      </c>
    </row>
    <row r="24" spans="1:21" s="13" customFormat="1">
      <c r="A24" s="15"/>
      <c r="B24" s="164"/>
      <c r="C24" s="157"/>
      <c r="D24" s="160"/>
      <c r="E24" s="163"/>
      <c r="F24" s="163"/>
      <c r="G24" s="163"/>
      <c r="H24" s="152"/>
      <c r="I24" s="22" t="s">
        <v>28</v>
      </c>
      <c r="J24" s="107" t="str">
        <f>IFERROR(J22/J23,"-")</f>
        <v>-</v>
      </c>
      <c r="K24" s="107" t="str">
        <f t="shared" ref="K24:U24" si="7">IFERROR(K22/K23,"-")</f>
        <v>-</v>
      </c>
      <c r="L24" s="107" t="str">
        <f t="shared" si="7"/>
        <v>-</v>
      </c>
      <c r="M24" s="107" t="str">
        <f t="shared" si="7"/>
        <v>-</v>
      </c>
      <c r="N24" s="107" t="str">
        <f t="shared" si="7"/>
        <v>-</v>
      </c>
      <c r="O24" s="107" t="str">
        <f t="shared" si="7"/>
        <v>-</v>
      </c>
      <c r="P24" s="107" t="str">
        <f t="shared" si="7"/>
        <v>-</v>
      </c>
      <c r="Q24" s="107" t="str">
        <f t="shared" si="7"/>
        <v>-</v>
      </c>
      <c r="R24" s="107" t="str">
        <f t="shared" si="7"/>
        <v>-</v>
      </c>
      <c r="S24" s="107" t="str">
        <f t="shared" si="7"/>
        <v>-</v>
      </c>
      <c r="T24" s="107" t="str">
        <f t="shared" si="7"/>
        <v>-</v>
      </c>
      <c r="U24" s="87" t="str">
        <f t="shared" si="7"/>
        <v>-</v>
      </c>
    </row>
    <row r="25" spans="1:21" s="13" customFormat="1" ht="51" customHeight="1">
      <c r="A25" s="15"/>
      <c r="B25" s="153" t="s">
        <v>46</v>
      </c>
      <c r="C25" s="155" t="s">
        <v>47</v>
      </c>
      <c r="D25" s="158" t="s">
        <v>48</v>
      </c>
      <c r="E25" s="161">
        <v>0.01</v>
      </c>
      <c r="F25" s="161">
        <v>8.9999999999999993E-3</v>
      </c>
      <c r="G25" s="161">
        <f>IFERROR(SUM(J25:U25)/SUM(J26:U26),"-")</f>
        <v>0</v>
      </c>
      <c r="H25" s="150"/>
      <c r="I25" s="21" t="s">
        <v>49</v>
      </c>
      <c r="J25" s="108" t="s">
        <v>54</v>
      </c>
      <c r="K25" s="109" t="s">
        <v>54</v>
      </c>
      <c r="L25" s="109" t="s">
        <v>54</v>
      </c>
      <c r="M25" s="109" t="s">
        <v>54</v>
      </c>
      <c r="N25" s="108" t="s">
        <v>54</v>
      </c>
      <c r="O25" s="110" t="s">
        <v>54</v>
      </c>
      <c r="P25" s="110" t="s">
        <v>54</v>
      </c>
      <c r="Q25" s="110" t="s">
        <v>54</v>
      </c>
      <c r="R25" s="108" t="s">
        <v>54</v>
      </c>
      <c r="S25" s="110" t="s">
        <v>54</v>
      </c>
      <c r="T25" s="109" t="s">
        <v>54</v>
      </c>
      <c r="U25" s="74" t="s">
        <v>54</v>
      </c>
    </row>
    <row r="26" spans="1:21" s="13" customFormat="1" ht="23.45" customHeight="1">
      <c r="A26" s="15"/>
      <c r="B26" s="154"/>
      <c r="C26" s="156"/>
      <c r="D26" s="159"/>
      <c r="E26" s="162"/>
      <c r="F26" s="162"/>
      <c r="G26" s="162"/>
      <c r="H26" s="151"/>
      <c r="I26" s="21" t="s">
        <v>50</v>
      </c>
      <c r="J26" s="111">
        <f t="shared" ref="J26:U26" si="8">IF(J10=0,"-",J10)</f>
        <v>47509638.520000003</v>
      </c>
      <c r="K26" s="111" t="str">
        <f t="shared" si="8"/>
        <v>-</v>
      </c>
      <c r="L26" s="111" t="str">
        <f t="shared" si="8"/>
        <v>-</v>
      </c>
      <c r="M26" s="111" t="str">
        <f>IF(M10=0,"-",M10)</f>
        <v>-</v>
      </c>
      <c r="N26" s="111" t="str">
        <f t="shared" si="8"/>
        <v>-</v>
      </c>
      <c r="O26" s="111" t="str">
        <f t="shared" si="8"/>
        <v>-</v>
      </c>
      <c r="P26" s="111" t="str">
        <f t="shared" si="8"/>
        <v>-</v>
      </c>
      <c r="Q26" s="111" t="str">
        <f t="shared" si="8"/>
        <v>-</v>
      </c>
      <c r="R26" s="111" t="str">
        <f t="shared" si="8"/>
        <v>-</v>
      </c>
      <c r="S26" s="111" t="str">
        <f t="shared" si="8"/>
        <v>-</v>
      </c>
      <c r="T26" s="111" t="str">
        <f t="shared" si="8"/>
        <v>-</v>
      </c>
      <c r="U26" s="88" t="str">
        <f t="shared" si="8"/>
        <v>-</v>
      </c>
    </row>
    <row r="27" spans="1:21" s="13" customFormat="1">
      <c r="A27" s="15"/>
      <c r="B27" s="154"/>
      <c r="C27" s="157"/>
      <c r="D27" s="160"/>
      <c r="E27" s="163"/>
      <c r="F27" s="163"/>
      <c r="G27" s="163"/>
      <c r="H27" s="152"/>
      <c r="I27" s="22" t="s">
        <v>28</v>
      </c>
      <c r="J27" s="107" t="str">
        <f>IFERROR(J25/J26,"-")</f>
        <v>-</v>
      </c>
      <c r="K27" s="107" t="str">
        <f t="shared" ref="K27:U27" si="9">IFERROR(K25/K26,"-")</f>
        <v>-</v>
      </c>
      <c r="L27" s="107" t="str">
        <f t="shared" si="9"/>
        <v>-</v>
      </c>
      <c r="M27" s="107" t="str">
        <f t="shared" si="9"/>
        <v>-</v>
      </c>
      <c r="N27" s="107" t="str">
        <f t="shared" si="9"/>
        <v>-</v>
      </c>
      <c r="O27" s="107" t="str">
        <f t="shared" si="9"/>
        <v>-</v>
      </c>
      <c r="P27" s="107" t="str">
        <f t="shared" si="9"/>
        <v>-</v>
      </c>
      <c r="Q27" s="107" t="str">
        <f t="shared" si="9"/>
        <v>-</v>
      </c>
      <c r="R27" s="107" t="str">
        <f t="shared" si="9"/>
        <v>-</v>
      </c>
      <c r="S27" s="107" t="str">
        <f t="shared" si="9"/>
        <v>-</v>
      </c>
      <c r="T27" s="107" t="str">
        <f t="shared" si="9"/>
        <v>-</v>
      </c>
      <c r="U27" s="87" t="str">
        <f t="shared" si="9"/>
        <v>-</v>
      </c>
    </row>
    <row r="28" spans="1:21" s="13" customFormat="1" ht="3.6" customHeight="1">
      <c r="B28" s="14"/>
      <c r="H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</row>
    <row r="29" spans="1:21" ht="38.1" customHeight="1">
      <c r="A29" s="8"/>
      <c r="B29" s="141" t="s">
        <v>51</v>
      </c>
      <c r="C29" s="144" t="s">
        <v>52</v>
      </c>
      <c r="D29" s="147" t="s">
        <v>53</v>
      </c>
      <c r="E29" s="201">
        <v>1.5589999999999999</v>
      </c>
      <c r="F29" s="201" t="s">
        <v>54</v>
      </c>
      <c r="G29" s="201">
        <f>IFERROR(IFERROR(((SUM(J29:U29)/100)+SUM(J30:U30))/INDEX(J31:U31,1,MATCH("-",J31:U31,0)-1),((SUM(J29:U29)/100)+SUM(J30:U30))/U31),"-")</f>
        <v>0.11585301393323043</v>
      </c>
      <c r="H29" s="123"/>
      <c r="I29" s="26" t="s">
        <v>55</v>
      </c>
      <c r="J29" s="113">
        <v>12518</v>
      </c>
      <c r="K29" s="113" t="s">
        <v>54</v>
      </c>
      <c r="L29" s="113" t="s">
        <v>54</v>
      </c>
      <c r="M29" s="113" t="s">
        <v>54</v>
      </c>
      <c r="N29" s="113" t="s">
        <v>54</v>
      </c>
      <c r="O29" s="113" t="s">
        <v>54</v>
      </c>
      <c r="P29" s="113" t="s">
        <v>54</v>
      </c>
      <c r="Q29" s="113" t="s">
        <v>54</v>
      </c>
      <c r="R29" s="113" t="s">
        <v>54</v>
      </c>
      <c r="S29" s="113" t="s">
        <v>54</v>
      </c>
      <c r="T29" s="113" t="s">
        <v>54</v>
      </c>
      <c r="U29" s="92" t="s">
        <v>54</v>
      </c>
    </row>
    <row r="30" spans="1:21" ht="38.1" customHeight="1">
      <c r="A30" s="8"/>
      <c r="B30" s="142"/>
      <c r="C30" s="145"/>
      <c r="D30" s="148"/>
      <c r="E30" s="202"/>
      <c r="F30" s="202"/>
      <c r="G30" s="202"/>
      <c r="H30" s="124"/>
      <c r="I30" s="26" t="s">
        <v>56</v>
      </c>
      <c r="J30" s="114">
        <v>94</v>
      </c>
      <c r="K30" s="114" t="s">
        <v>54</v>
      </c>
      <c r="L30" s="114" t="s">
        <v>54</v>
      </c>
      <c r="M30" s="114" t="s">
        <v>54</v>
      </c>
      <c r="N30" s="114" t="s">
        <v>54</v>
      </c>
      <c r="O30" s="114" t="s">
        <v>54</v>
      </c>
      <c r="P30" s="114" t="s">
        <v>54</v>
      </c>
      <c r="Q30" s="114" t="s">
        <v>54</v>
      </c>
      <c r="R30" s="114" t="s">
        <v>54</v>
      </c>
      <c r="S30" s="114" t="s">
        <v>54</v>
      </c>
      <c r="T30" s="114" t="s">
        <v>54</v>
      </c>
      <c r="U30" s="43" t="s">
        <v>54</v>
      </c>
    </row>
    <row r="31" spans="1:21" ht="36.950000000000003" customHeight="1">
      <c r="A31" s="8"/>
      <c r="B31" s="142"/>
      <c r="C31" s="145"/>
      <c r="D31" s="148"/>
      <c r="E31" s="202"/>
      <c r="F31" s="202"/>
      <c r="G31" s="202"/>
      <c r="H31" s="124"/>
      <c r="I31" s="26" t="s">
        <v>57</v>
      </c>
      <c r="J31" s="114">
        <v>1891.88</v>
      </c>
      <c r="K31" s="114" t="s">
        <v>54</v>
      </c>
      <c r="L31" s="114" t="s">
        <v>54</v>
      </c>
      <c r="M31" s="114" t="s">
        <v>54</v>
      </c>
      <c r="N31" s="114" t="s">
        <v>54</v>
      </c>
      <c r="O31" s="114" t="s">
        <v>54</v>
      </c>
      <c r="P31" s="114" t="s">
        <v>54</v>
      </c>
      <c r="Q31" s="114" t="s">
        <v>54</v>
      </c>
      <c r="R31" s="114" t="s">
        <v>54</v>
      </c>
      <c r="S31" s="114" t="s">
        <v>54</v>
      </c>
      <c r="T31" s="114" t="s">
        <v>54</v>
      </c>
      <c r="U31" s="43" t="s">
        <v>54</v>
      </c>
    </row>
    <row r="32" spans="1:21">
      <c r="A32" s="8"/>
      <c r="B32" s="194"/>
      <c r="C32" s="146"/>
      <c r="D32" s="149"/>
      <c r="E32" s="203"/>
      <c r="F32" s="203"/>
      <c r="G32" s="203"/>
      <c r="H32" s="125"/>
      <c r="I32" s="27" t="s">
        <v>70</v>
      </c>
      <c r="J32" s="115">
        <f>IFERROR(((J29/100)+J30)/J31,"-")</f>
        <v>0.11585301393323043</v>
      </c>
      <c r="K32" s="115" t="str">
        <f t="shared" ref="K32:U32" si="10">IFERROR(((K29/100)+K30)/K31,"-")</f>
        <v>-</v>
      </c>
      <c r="L32" s="115" t="str">
        <f t="shared" si="10"/>
        <v>-</v>
      </c>
      <c r="M32" s="115" t="str">
        <f t="shared" si="10"/>
        <v>-</v>
      </c>
      <c r="N32" s="115" t="str">
        <f t="shared" si="10"/>
        <v>-</v>
      </c>
      <c r="O32" s="115" t="str">
        <f t="shared" si="10"/>
        <v>-</v>
      </c>
      <c r="P32" s="115" t="str">
        <f t="shared" si="10"/>
        <v>-</v>
      </c>
      <c r="Q32" s="115" t="str">
        <f t="shared" si="10"/>
        <v>-</v>
      </c>
      <c r="R32" s="115" t="str">
        <f t="shared" si="10"/>
        <v>-</v>
      </c>
      <c r="S32" s="115" t="str">
        <f t="shared" si="10"/>
        <v>-</v>
      </c>
      <c r="T32" s="115" t="str">
        <f t="shared" si="10"/>
        <v>-</v>
      </c>
      <c r="U32" s="89" t="str">
        <f t="shared" si="10"/>
        <v>-</v>
      </c>
    </row>
    <row r="33" spans="1:21" ht="38.1" customHeight="1">
      <c r="A33" s="8"/>
      <c r="B33" s="141" t="s">
        <v>58</v>
      </c>
      <c r="C33" s="144" t="s">
        <v>59</v>
      </c>
      <c r="D33" s="147" t="s">
        <v>60</v>
      </c>
      <c r="E33" s="117"/>
      <c r="F33" s="117" t="s">
        <v>54</v>
      </c>
      <c r="G33" s="198">
        <f>IFERROR(SUM(J33:U33)/SUM(J34:U34),"-")</f>
        <v>1</v>
      </c>
      <c r="H33" s="126"/>
      <c r="I33" s="26" t="s">
        <v>61</v>
      </c>
      <c r="J33" s="114">
        <v>6</v>
      </c>
      <c r="K33" s="114" t="s">
        <v>54</v>
      </c>
      <c r="L33" s="114" t="s">
        <v>54</v>
      </c>
      <c r="M33" s="114" t="s">
        <v>54</v>
      </c>
      <c r="N33" s="114" t="s">
        <v>54</v>
      </c>
      <c r="O33" s="114" t="s">
        <v>54</v>
      </c>
      <c r="P33" s="114" t="s">
        <v>54</v>
      </c>
      <c r="Q33" s="114" t="s">
        <v>54</v>
      </c>
      <c r="R33" s="114" t="s">
        <v>54</v>
      </c>
      <c r="S33" s="114" t="s">
        <v>54</v>
      </c>
      <c r="T33" s="114" t="s">
        <v>54</v>
      </c>
      <c r="U33" s="43" t="s">
        <v>54</v>
      </c>
    </row>
    <row r="34" spans="1:21" ht="36.950000000000003" customHeight="1">
      <c r="A34" s="8"/>
      <c r="B34" s="142"/>
      <c r="C34" s="145"/>
      <c r="D34" s="148"/>
      <c r="E34" s="118"/>
      <c r="F34" s="118"/>
      <c r="G34" s="199"/>
      <c r="H34" s="127"/>
      <c r="I34" s="26" t="s">
        <v>62</v>
      </c>
      <c r="J34" s="114">
        <v>6</v>
      </c>
      <c r="K34" s="114" t="s">
        <v>54</v>
      </c>
      <c r="L34" s="114" t="s">
        <v>54</v>
      </c>
      <c r="M34" s="114" t="s">
        <v>54</v>
      </c>
      <c r="N34" s="114" t="s">
        <v>54</v>
      </c>
      <c r="O34" s="114" t="s">
        <v>54</v>
      </c>
      <c r="P34" s="114" t="s">
        <v>54</v>
      </c>
      <c r="Q34" s="114" t="s">
        <v>54</v>
      </c>
      <c r="R34" s="114" t="s">
        <v>54</v>
      </c>
      <c r="S34" s="114" t="s">
        <v>54</v>
      </c>
      <c r="T34" s="114" t="s">
        <v>54</v>
      </c>
      <c r="U34" s="43" t="s">
        <v>54</v>
      </c>
    </row>
    <row r="35" spans="1:21">
      <c r="A35" s="8"/>
      <c r="B35" s="143"/>
      <c r="C35" s="146"/>
      <c r="D35" s="149"/>
      <c r="E35" s="119"/>
      <c r="F35" s="119"/>
      <c r="G35" s="200"/>
      <c r="H35" s="128"/>
      <c r="I35" s="27" t="s">
        <v>28</v>
      </c>
      <c r="J35" s="116">
        <f t="shared" ref="J35:U35" si="11">IFERROR(J33/J34,"-")</f>
        <v>1</v>
      </c>
      <c r="K35" s="116" t="str">
        <f t="shared" si="11"/>
        <v>-</v>
      </c>
      <c r="L35" s="116" t="str">
        <f t="shared" si="11"/>
        <v>-</v>
      </c>
      <c r="M35" s="116" t="str">
        <f t="shared" si="11"/>
        <v>-</v>
      </c>
      <c r="N35" s="116" t="str">
        <f t="shared" si="11"/>
        <v>-</v>
      </c>
      <c r="O35" s="116" t="str">
        <f t="shared" si="11"/>
        <v>-</v>
      </c>
      <c r="P35" s="116" t="str">
        <f t="shared" si="11"/>
        <v>-</v>
      </c>
      <c r="Q35" s="116" t="str">
        <f t="shared" si="11"/>
        <v>-</v>
      </c>
      <c r="R35" s="116" t="str">
        <f t="shared" si="11"/>
        <v>-</v>
      </c>
      <c r="S35" s="116" t="str">
        <f t="shared" si="11"/>
        <v>-</v>
      </c>
      <c r="T35" s="116" t="str">
        <f t="shared" si="11"/>
        <v>-</v>
      </c>
      <c r="U35" s="90" t="str">
        <f t="shared" si="11"/>
        <v>-</v>
      </c>
    </row>
    <row r="36" spans="1:21" ht="36.6" hidden="1" customHeight="1">
      <c r="A36" s="8"/>
      <c r="B36" s="129" t="s">
        <v>63</v>
      </c>
      <c r="C36" s="132" t="s">
        <v>64</v>
      </c>
      <c r="D36" s="135" t="s">
        <v>65</v>
      </c>
      <c r="E36" s="135" t="s">
        <v>28</v>
      </c>
      <c r="F36" s="28"/>
      <c r="G36" s="135" t="s">
        <v>66</v>
      </c>
      <c r="H36" s="138" t="s">
        <v>54</v>
      </c>
      <c r="I36" s="29" t="s">
        <v>67</v>
      </c>
      <c r="J36" s="30" t="s">
        <v>54</v>
      </c>
      <c r="K36" s="30" t="s">
        <v>54</v>
      </c>
      <c r="L36" s="30" t="s">
        <v>54</v>
      </c>
      <c r="M36" s="30" t="s">
        <v>54</v>
      </c>
      <c r="N36" s="30" t="s">
        <v>54</v>
      </c>
      <c r="O36" s="30" t="s">
        <v>54</v>
      </c>
      <c r="P36" s="30" t="s">
        <v>54</v>
      </c>
      <c r="Q36" s="30" t="s">
        <v>54</v>
      </c>
      <c r="R36" s="30" t="s">
        <v>54</v>
      </c>
      <c r="S36" s="30" t="s">
        <v>54</v>
      </c>
      <c r="T36" s="30" t="s">
        <v>54</v>
      </c>
      <c r="U36" s="31" t="s">
        <v>54</v>
      </c>
    </row>
    <row r="37" spans="1:21" ht="18.600000000000001" hidden="1" customHeight="1">
      <c r="A37" s="8"/>
      <c r="B37" s="130"/>
      <c r="C37" s="133"/>
      <c r="D37" s="136"/>
      <c r="E37" s="136"/>
      <c r="F37" s="32"/>
      <c r="G37" s="136"/>
      <c r="H37" s="139"/>
      <c r="I37" s="29" t="s">
        <v>68</v>
      </c>
      <c r="J37" s="30" t="s">
        <v>54</v>
      </c>
      <c r="K37" s="30" t="s">
        <v>54</v>
      </c>
      <c r="L37" s="30" t="s">
        <v>54</v>
      </c>
      <c r="M37" s="30" t="s">
        <v>54</v>
      </c>
      <c r="N37" s="30" t="s">
        <v>54</v>
      </c>
      <c r="O37" s="30" t="s">
        <v>54</v>
      </c>
      <c r="P37" s="30" t="s">
        <v>54</v>
      </c>
      <c r="Q37" s="30" t="s">
        <v>54</v>
      </c>
      <c r="R37" s="30" t="s">
        <v>54</v>
      </c>
      <c r="S37" s="30" t="s">
        <v>54</v>
      </c>
      <c r="T37" s="30" t="s">
        <v>54</v>
      </c>
      <c r="U37" s="31" t="s">
        <v>54</v>
      </c>
    </row>
    <row r="38" spans="1:21" ht="14.45" hidden="1" customHeight="1">
      <c r="A38" s="8"/>
      <c r="B38" s="131"/>
      <c r="C38" s="134"/>
      <c r="D38" s="137"/>
      <c r="E38" s="137"/>
      <c r="F38" s="33"/>
      <c r="G38" s="137"/>
      <c r="H38" s="140"/>
      <c r="I38" s="34" t="s">
        <v>28</v>
      </c>
      <c r="J38" s="35" t="s">
        <v>54</v>
      </c>
      <c r="K38" s="35" t="s">
        <v>54</v>
      </c>
      <c r="L38" s="35" t="s">
        <v>54</v>
      </c>
      <c r="M38" s="35" t="s">
        <v>54</v>
      </c>
      <c r="N38" s="35" t="s">
        <v>54</v>
      </c>
      <c r="O38" s="35" t="s">
        <v>54</v>
      </c>
      <c r="P38" s="35" t="s">
        <v>54</v>
      </c>
      <c r="Q38" s="35" t="s">
        <v>54</v>
      </c>
      <c r="R38" s="35" t="s">
        <v>54</v>
      </c>
      <c r="S38" s="35" t="s">
        <v>54</v>
      </c>
      <c r="T38" s="35" t="s">
        <v>54</v>
      </c>
      <c r="U38" s="36" t="s">
        <v>54</v>
      </c>
    </row>
  </sheetData>
  <sheetProtection algorithmName="SHA-512" hashValue="FpTmzMG/dgiZX/VDYrhw1pBVSeWfi77AWScC/qg7E4UlvkROKvOJ4x23fBdZYx0haySo0oaEgPKHZccSW2RYbQ==" saltValue="uwiLX3yvlBfqQ1e52tn4PA==" spinCount="100000" sheet="1" objects="1" scenarios="1"/>
  <protectedRanges>
    <protectedRange sqref="H9:H35" name="Comentários"/>
  </protectedRanges>
  <mergeCells count="64">
    <mergeCell ref="H33:H35"/>
    <mergeCell ref="B36:B38"/>
    <mergeCell ref="C36:C38"/>
    <mergeCell ref="D36:D38"/>
    <mergeCell ref="E36:E38"/>
    <mergeCell ref="G36:G38"/>
    <mergeCell ref="H36:H38"/>
    <mergeCell ref="B33:B35"/>
    <mergeCell ref="C33:C35"/>
    <mergeCell ref="D33:D35"/>
    <mergeCell ref="E33:E35"/>
    <mergeCell ref="F33:F35"/>
    <mergeCell ref="G33:G35"/>
    <mergeCell ref="H25:H27"/>
    <mergeCell ref="B29:B32"/>
    <mergeCell ref="C29:C32"/>
    <mergeCell ref="D29:D32"/>
    <mergeCell ref="E29:E32"/>
    <mergeCell ref="F29:F32"/>
    <mergeCell ref="G29:G32"/>
    <mergeCell ref="H29:H32"/>
    <mergeCell ref="B25:B27"/>
    <mergeCell ref="C25:C27"/>
    <mergeCell ref="D25:D27"/>
    <mergeCell ref="E25:E27"/>
    <mergeCell ref="F25:F27"/>
    <mergeCell ref="G25:G27"/>
    <mergeCell ref="H19:H21"/>
    <mergeCell ref="C22:C24"/>
    <mergeCell ref="D22:D24"/>
    <mergeCell ref="E22:E24"/>
    <mergeCell ref="F22:F24"/>
    <mergeCell ref="G22:G24"/>
    <mergeCell ref="H22:H24"/>
    <mergeCell ref="G19:G21"/>
    <mergeCell ref="B19:B24"/>
    <mergeCell ref="C19:C21"/>
    <mergeCell ref="D19:D21"/>
    <mergeCell ref="E19:E21"/>
    <mergeCell ref="F19:F21"/>
    <mergeCell ref="H13:H15"/>
    <mergeCell ref="B16:B18"/>
    <mergeCell ref="C16:C18"/>
    <mergeCell ref="D16:D18"/>
    <mergeCell ref="E16:E18"/>
    <mergeCell ref="F16:F18"/>
    <mergeCell ref="G16:G18"/>
    <mergeCell ref="H16:H18"/>
    <mergeCell ref="B13:B15"/>
    <mergeCell ref="C13:C15"/>
    <mergeCell ref="D13:D15"/>
    <mergeCell ref="E13:E15"/>
    <mergeCell ref="F13:F15"/>
    <mergeCell ref="G13:G15"/>
    <mergeCell ref="B2:U3"/>
    <mergeCell ref="B4:U5"/>
    <mergeCell ref="B6:D6"/>
    <mergeCell ref="B9:B11"/>
    <mergeCell ref="C9:C11"/>
    <mergeCell ref="D9:D11"/>
    <mergeCell ref="E9:E11"/>
    <mergeCell ref="F9:F11"/>
    <mergeCell ref="G9:G11"/>
    <mergeCell ref="H9:H11"/>
  </mergeCells>
  <pageMargins left="0.511811024" right="0.511811024" top="0.78740157499999996" bottom="0.78740157499999996" header="0.31496062000000002" footer="0.31496062000000002"/>
  <pageSetup paperSize="9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A806C-E9A2-4D98-B509-98F17BFA0772}">
  <dimension ref="A1:J157"/>
  <sheetViews>
    <sheetView zoomScale="80" zoomScaleNormal="80" workbookViewId="0">
      <selection activeCell="M14" sqref="M14"/>
    </sheetView>
  </sheetViews>
  <sheetFormatPr defaultRowHeight="14.45"/>
  <cols>
    <col min="1" max="1" width="14.7109375" customWidth="1"/>
    <col min="6" max="6" width="20.5703125" customWidth="1"/>
    <col min="10" max="10" width="31.42578125" bestFit="1" customWidth="1"/>
  </cols>
  <sheetData>
    <row r="1" spans="1:10">
      <c r="A1" t="s">
        <v>73</v>
      </c>
      <c r="B1" t="s">
        <v>74</v>
      </c>
      <c r="C1" t="s">
        <v>75</v>
      </c>
      <c r="D1" t="s">
        <v>76</v>
      </c>
      <c r="E1" t="s">
        <v>77</v>
      </c>
      <c r="F1" t="s">
        <v>78</v>
      </c>
      <c r="J1" t="s">
        <v>79</v>
      </c>
    </row>
    <row r="2" spans="1:10">
      <c r="A2" t="str">
        <f t="shared" ref="A2:A65" si="0">B2&amp;"-"&amp;C2&amp;"-"&amp;D2&amp;"-"&amp;E2</f>
        <v>17-1-2025-1</v>
      </c>
      <c r="B2">
        <f>IFERROR(VLOOKUP($J$2,Aux!A:B,2,FALSE),"-")</f>
        <v>17</v>
      </c>
      <c r="C2" s="1">
        <v>1</v>
      </c>
      <c r="D2">
        <v>2025</v>
      </c>
      <c r="E2">
        <v>1</v>
      </c>
      <c r="F2" s="75">
        <f>'Instrumento de Coleta - 25'!$J$9</f>
        <v>29086871.859999999</v>
      </c>
      <c r="J2" s="2" t="s">
        <v>80</v>
      </c>
    </row>
    <row r="3" spans="1:10">
      <c r="A3" t="str">
        <f t="shared" si="0"/>
        <v>17-2-2025-1</v>
      </c>
      <c r="B3">
        <f>IFERROR(VLOOKUP($J$2,Aux!A:B,2,FALSE),"-")</f>
        <v>17</v>
      </c>
      <c r="C3" s="1" t="s">
        <v>81</v>
      </c>
      <c r="D3">
        <v>2025</v>
      </c>
      <c r="E3">
        <v>1</v>
      </c>
      <c r="F3" s="75">
        <f>'Instrumento de Coleta - 25'!$J$10</f>
        <v>47509638.520000003</v>
      </c>
    </row>
    <row r="4" spans="1:10">
      <c r="A4" t="str">
        <f t="shared" si="0"/>
        <v>17-3-2025-1</v>
      </c>
      <c r="B4">
        <f>IFERROR(VLOOKUP($J$2,Aux!A:B,2,FALSE),"-")</f>
        <v>17</v>
      </c>
      <c r="C4" s="1" t="s">
        <v>82</v>
      </c>
      <c r="D4">
        <v>2025</v>
      </c>
      <c r="E4">
        <v>1</v>
      </c>
      <c r="F4" s="5">
        <f>'Instrumento de Coleta - 25'!$J$13</f>
        <v>32</v>
      </c>
    </row>
    <row r="5" spans="1:10">
      <c r="A5" t="str">
        <f t="shared" si="0"/>
        <v>17-4-2025-1</v>
      </c>
      <c r="B5">
        <f>IFERROR(VLOOKUP($J$2,Aux!A:B,2,FALSE),"-")</f>
        <v>17</v>
      </c>
      <c r="C5" s="1" t="s">
        <v>83</v>
      </c>
      <c r="D5">
        <v>2025</v>
      </c>
      <c r="E5">
        <v>1</v>
      </c>
      <c r="F5" s="5">
        <f>'Instrumento de Coleta - 25'!$J$14</f>
        <v>3222</v>
      </c>
    </row>
    <row r="6" spans="1:10">
      <c r="A6" t="str">
        <f t="shared" si="0"/>
        <v>17-5-2025-1</v>
      </c>
      <c r="B6">
        <f>IFERROR(VLOOKUP($J$2,Aux!A:B,2,FALSE),"-")</f>
        <v>17</v>
      </c>
      <c r="C6" s="1" t="s">
        <v>84</v>
      </c>
      <c r="D6">
        <v>2025</v>
      </c>
      <c r="E6">
        <v>1</v>
      </c>
      <c r="F6" s="5">
        <f>'Instrumento de Coleta - 25'!$J$16</f>
        <v>122</v>
      </c>
    </row>
    <row r="7" spans="1:10">
      <c r="A7" t="str">
        <f t="shared" si="0"/>
        <v>17-6-2025-1</v>
      </c>
      <c r="B7">
        <f>IFERROR(VLOOKUP($J$2,Aux!A:B,2,FALSE),"-")</f>
        <v>17</v>
      </c>
      <c r="C7" s="1" t="s">
        <v>85</v>
      </c>
      <c r="D7">
        <v>2025</v>
      </c>
      <c r="E7">
        <v>1</v>
      </c>
      <c r="F7" s="75">
        <f>'Instrumento de Coleta - 25'!$J$19</f>
        <v>22224358.09</v>
      </c>
    </row>
    <row r="8" spans="1:10">
      <c r="A8" t="str">
        <f t="shared" si="0"/>
        <v>17-7-2025-1</v>
      </c>
      <c r="B8">
        <f>IFERROR(VLOOKUP($J$2,Aux!A:B,2,FALSE),"-")</f>
        <v>17</v>
      </c>
      <c r="C8" s="1" t="s">
        <v>86</v>
      </c>
      <c r="D8">
        <v>2025</v>
      </c>
      <c r="E8">
        <v>1</v>
      </c>
      <c r="F8" s="75" t="str">
        <f>'Instrumento de Coleta - 25'!$J$22</f>
        <v>-</v>
      </c>
    </row>
    <row r="9" spans="1:10">
      <c r="A9" t="str">
        <f t="shared" si="0"/>
        <v>17-8-2025-1</v>
      </c>
      <c r="B9">
        <f>IFERROR(VLOOKUP($J$2,Aux!A:B,2,FALSE),"-")</f>
        <v>17</v>
      </c>
      <c r="C9" s="1" t="s">
        <v>87</v>
      </c>
      <c r="D9">
        <v>2025</v>
      </c>
      <c r="E9">
        <v>1</v>
      </c>
      <c r="F9" s="75" t="str">
        <f>'Instrumento de Coleta - 25'!$J$25</f>
        <v>-</v>
      </c>
    </row>
    <row r="10" spans="1:10">
      <c r="A10" t="str">
        <f t="shared" si="0"/>
        <v>17-9-2025-1</v>
      </c>
      <c r="B10">
        <f>IFERROR(VLOOKUP($J$2,Aux!A:B,2,FALSE),"-")</f>
        <v>17</v>
      </c>
      <c r="C10" s="1" t="s">
        <v>88</v>
      </c>
      <c r="D10">
        <v>2025</v>
      </c>
      <c r="E10">
        <v>1</v>
      </c>
      <c r="F10" s="4">
        <f>'Instrumento de Coleta - 25'!$J$33</f>
        <v>6</v>
      </c>
    </row>
    <row r="11" spans="1:10">
      <c r="A11" t="str">
        <f t="shared" si="0"/>
        <v>17-10-2025-1</v>
      </c>
      <c r="B11">
        <f>IFERROR(VLOOKUP($J$2,Aux!A:B,2,FALSE),"-")</f>
        <v>17</v>
      </c>
      <c r="C11" s="1" t="s">
        <v>89</v>
      </c>
      <c r="D11">
        <v>2025</v>
      </c>
      <c r="E11">
        <v>1</v>
      </c>
      <c r="F11" s="4">
        <f>'Instrumento de Coleta - 25'!$J$34</f>
        <v>6</v>
      </c>
    </row>
    <row r="12" spans="1:10">
      <c r="A12" t="str">
        <f t="shared" si="0"/>
        <v>17-16-2025-1</v>
      </c>
      <c r="B12">
        <f>IFERROR(VLOOKUP($J$2,Aux!A:B,2,FALSE),"-")</f>
        <v>17</v>
      </c>
      <c r="C12" s="1" t="s">
        <v>90</v>
      </c>
      <c r="D12">
        <v>2025</v>
      </c>
      <c r="E12">
        <v>1</v>
      </c>
      <c r="F12" s="4">
        <f>'Instrumento de Coleta - 25'!$J$29</f>
        <v>12518</v>
      </c>
    </row>
    <row r="13" spans="1:10">
      <c r="A13" t="str">
        <f t="shared" si="0"/>
        <v>17-17-2025-1</v>
      </c>
      <c r="B13">
        <f>IFERROR(VLOOKUP($J$2,Aux!A:B,2,FALSE),"-")</f>
        <v>17</v>
      </c>
      <c r="C13" s="1" t="s">
        <v>91</v>
      </c>
      <c r="D13">
        <v>2025</v>
      </c>
      <c r="E13">
        <v>1</v>
      </c>
      <c r="F13" s="4">
        <f>'Instrumento de Coleta - 25'!$J$30</f>
        <v>94</v>
      </c>
    </row>
    <row r="14" spans="1:10">
      <c r="A14" t="str">
        <f t="shared" si="0"/>
        <v>17-18-2025-1</v>
      </c>
      <c r="B14">
        <f>IFERROR(VLOOKUP($J$2,Aux!A:B,2,FALSE),"-")</f>
        <v>17</v>
      </c>
      <c r="C14" s="1" t="s">
        <v>92</v>
      </c>
      <c r="D14">
        <v>2025</v>
      </c>
      <c r="E14">
        <v>1</v>
      </c>
      <c r="F14" s="4">
        <f>'Instrumento de Coleta - 25'!$J$31</f>
        <v>1891.88</v>
      </c>
    </row>
    <row r="15" spans="1:10">
      <c r="A15" t="str">
        <f t="shared" si="0"/>
        <v>17-1-2025-2</v>
      </c>
      <c r="B15">
        <f>IFERROR(VLOOKUP($J$2,Aux!A:B,2,FALSE),"-")</f>
        <v>17</v>
      </c>
      <c r="C15" s="1">
        <v>1</v>
      </c>
      <c r="D15">
        <v>2025</v>
      </c>
      <c r="E15">
        <v>2</v>
      </c>
      <c r="F15" s="75" t="str">
        <f>'Instrumento de Coleta - 25'!$K$9</f>
        <v>-</v>
      </c>
    </row>
    <row r="16" spans="1:10">
      <c r="A16" t="str">
        <f t="shared" si="0"/>
        <v>17-2-2025-2</v>
      </c>
      <c r="B16">
        <f>IFERROR(VLOOKUP($J$2,Aux!A:B,2,FALSE),"-")</f>
        <v>17</v>
      </c>
      <c r="C16" s="1" t="s">
        <v>81</v>
      </c>
      <c r="D16">
        <v>2025</v>
      </c>
      <c r="E16">
        <v>2</v>
      </c>
      <c r="F16" s="75" t="str">
        <f>'Instrumento de Coleta - 25'!$K$10</f>
        <v>-</v>
      </c>
    </row>
    <row r="17" spans="1:6">
      <c r="A17" t="str">
        <f t="shared" si="0"/>
        <v>17-3-2025-2</v>
      </c>
      <c r="B17">
        <f>IFERROR(VLOOKUP($J$2,Aux!A:B,2,FALSE),"-")</f>
        <v>17</v>
      </c>
      <c r="C17" s="1" t="s">
        <v>82</v>
      </c>
      <c r="D17">
        <v>2025</v>
      </c>
      <c r="E17">
        <v>2</v>
      </c>
      <c r="F17" s="5" t="str">
        <f>'Instrumento de Coleta - 25'!$K$13</f>
        <v>-</v>
      </c>
    </row>
    <row r="18" spans="1:6">
      <c r="A18" t="str">
        <f t="shared" si="0"/>
        <v>17-4-2025-2</v>
      </c>
      <c r="B18">
        <f>IFERROR(VLOOKUP($J$2,Aux!A:B,2,FALSE),"-")</f>
        <v>17</v>
      </c>
      <c r="C18" s="1" t="s">
        <v>83</v>
      </c>
      <c r="D18">
        <v>2025</v>
      </c>
      <c r="E18">
        <v>2</v>
      </c>
      <c r="F18" s="5" t="str">
        <f>'Instrumento de Coleta - 25'!$K$14</f>
        <v>-</v>
      </c>
    </row>
    <row r="19" spans="1:6">
      <c r="A19" t="str">
        <f t="shared" si="0"/>
        <v>17-5-2025-2</v>
      </c>
      <c r="B19">
        <f>IFERROR(VLOOKUP($J$2,Aux!A:B,2,FALSE),"-")</f>
        <v>17</v>
      </c>
      <c r="C19" s="1" t="s">
        <v>84</v>
      </c>
      <c r="D19">
        <v>2025</v>
      </c>
      <c r="E19">
        <v>2</v>
      </c>
      <c r="F19" s="5" t="str">
        <f>'Instrumento de Coleta - 25'!$K$16</f>
        <v>-</v>
      </c>
    </row>
    <row r="20" spans="1:6">
      <c r="A20" t="str">
        <f t="shared" si="0"/>
        <v>17-6-2025-2</v>
      </c>
      <c r="B20">
        <f>IFERROR(VLOOKUP($J$2,Aux!A:B,2,FALSE),"-")</f>
        <v>17</v>
      </c>
      <c r="C20" s="1" t="s">
        <v>85</v>
      </c>
      <c r="D20">
        <v>2025</v>
      </c>
      <c r="E20">
        <v>2</v>
      </c>
      <c r="F20" s="75" t="str">
        <f>'Instrumento de Coleta - 25'!$K$19</f>
        <v>-</v>
      </c>
    </row>
    <row r="21" spans="1:6">
      <c r="A21" t="str">
        <f t="shared" si="0"/>
        <v>17-7-2025-2</v>
      </c>
      <c r="B21">
        <f>IFERROR(VLOOKUP($J$2,Aux!A:B,2,FALSE),"-")</f>
        <v>17</v>
      </c>
      <c r="C21" s="1" t="s">
        <v>86</v>
      </c>
      <c r="D21">
        <v>2025</v>
      </c>
      <c r="E21">
        <v>2</v>
      </c>
      <c r="F21" s="75" t="str">
        <f>'Instrumento de Coleta - 25'!$K$22</f>
        <v>-</v>
      </c>
    </row>
    <row r="22" spans="1:6">
      <c r="A22" t="str">
        <f t="shared" si="0"/>
        <v>17-8-2025-2</v>
      </c>
      <c r="B22">
        <f>IFERROR(VLOOKUP($J$2,Aux!A:B,2,FALSE),"-")</f>
        <v>17</v>
      </c>
      <c r="C22" s="1" t="s">
        <v>87</v>
      </c>
      <c r="D22">
        <v>2025</v>
      </c>
      <c r="E22">
        <v>2</v>
      </c>
      <c r="F22" s="75" t="str">
        <f>'Instrumento de Coleta - 25'!$K$25</f>
        <v>-</v>
      </c>
    </row>
    <row r="23" spans="1:6">
      <c r="A23" t="str">
        <f t="shared" si="0"/>
        <v>17-9-2025-2</v>
      </c>
      <c r="B23">
        <f>IFERROR(VLOOKUP($J$2,Aux!A:B,2,FALSE),"-")</f>
        <v>17</v>
      </c>
      <c r="C23" s="1" t="s">
        <v>88</v>
      </c>
      <c r="D23">
        <v>2025</v>
      </c>
      <c r="E23">
        <v>2</v>
      </c>
      <c r="F23" s="4" t="str">
        <f>'Instrumento de Coleta - 25'!$K$33</f>
        <v>-</v>
      </c>
    </row>
    <row r="24" spans="1:6">
      <c r="A24" t="str">
        <f t="shared" si="0"/>
        <v>17-10-2025-2</v>
      </c>
      <c r="B24">
        <f>IFERROR(VLOOKUP($J$2,Aux!A:B,2,FALSE),"-")</f>
        <v>17</v>
      </c>
      <c r="C24" s="1" t="s">
        <v>89</v>
      </c>
      <c r="D24">
        <v>2025</v>
      </c>
      <c r="E24">
        <v>2</v>
      </c>
      <c r="F24" s="4" t="str">
        <f>'Instrumento de Coleta - 25'!$K$34</f>
        <v>-</v>
      </c>
    </row>
    <row r="25" spans="1:6">
      <c r="A25" t="str">
        <f t="shared" si="0"/>
        <v>17-16-2025-2</v>
      </c>
      <c r="B25">
        <f>IFERROR(VLOOKUP($J$2,Aux!A:B,2,FALSE),"-")</f>
        <v>17</v>
      </c>
      <c r="C25" s="1" t="s">
        <v>90</v>
      </c>
      <c r="D25">
        <v>2025</v>
      </c>
      <c r="E25">
        <v>2</v>
      </c>
      <c r="F25" s="4" t="str">
        <f>'Instrumento de Coleta - 25'!$K$29</f>
        <v>-</v>
      </c>
    </row>
    <row r="26" spans="1:6">
      <c r="A26" t="str">
        <f t="shared" si="0"/>
        <v>17-17-2025-2</v>
      </c>
      <c r="B26">
        <f>IFERROR(VLOOKUP($J$2,Aux!A:B,2,FALSE),"-")</f>
        <v>17</v>
      </c>
      <c r="C26" s="1" t="s">
        <v>91</v>
      </c>
      <c r="D26">
        <v>2025</v>
      </c>
      <c r="E26">
        <v>2</v>
      </c>
      <c r="F26" s="4" t="str">
        <f>'Instrumento de Coleta - 25'!$K$30</f>
        <v>-</v>
      </c>
    </row>
    <row r="27" spans="1:6">
      <c r="A27" t="str">
        <f t="shared" si="0"/>
        <v>17-18-2025-2</v>
      </c>
      <c r="B27">
        <f>IFERROR(VLOOKUP($J$2,Aux!A:B,2,FALSE),"-")</f>
        <v>17</v>
      </c>
      <c r="C27" s="1" t="s">
        <v>92</v>
      </c>
      <c r="D27">
        <v>2025</v>
      </c>
      <c r="E27">
        <v>2</v>
      </c>
      <c r="F27" s="4" t="str">
        <f>'Instrumento de Coleta - 25'!$K$31</f>
        <v>-</v>
      </c>
    </row>
    <row r="28" spans="1:6">
      <c r="A28" t="str">
        <f t="shared" si="0"/>
        <v>17-1-2025-3</v>
      </c>
      <c r="B28">
        <f>IFERROR(VLOOKUP($J$2,Aux!A:B,2,FALSE),"-")</f>
        <v>17</v>
      </c>
      <c r="C28" s="1">
        <v>1</v>
      </c>
      <c r="D28">
        <v>2025</v>
      </c>
      <c r="E28">
        <v>3</v>
      </c>
      <c r="F28" s="75" t="str">
        <f>'Instrumento de Coleta - 25'!$L$9</f>
        <v>-</v>
      </c>
    </row>
    <row r="29" spans="1:6">
      <c r="A29" t="str">
        <f t="shared" si="0"/>
        <v>17-2-2025-3</v>
      </c>
      <c r="B29">
        <f>IFERROR(VLOOKUP($J$2,Aux!A:B,2,FALSE),"-")</f>
        <v>17</v>
      </c>
      <c r="C29" s="1" t="s">
        <v>81</v>
      </c>
      <c r="D29">
        <v>2025</v>
      </c>
      <c r="E29">
        <v>3</v>
      </c>
      <c r="F29" s="75" t="str">
        <f>'Instrumento de Coleta - 25'!$L$10</f>
        <v>-</v>
      </c>
    </row>
    <row r="30" spans="1:6">
      <c r="A30" t="str">
        <f t="shared" si="0"/>
        <v>17-3-2025-3</v>
      </c>
      <c r="B30">
        <f>IFERROR(VLOOKUP($J$2,Aux!A:B,2,FALSE),"-")</f>
        <v>17</v>
      </c>
      <c r="C30" s="1" t="s">
        <v>82</v>
      </c>
      <c r="D30">
        <v>2025</v>
      </c>
      <c r="E30">
        <v>3</v>
      </c>
      <c r="F30" s="5" t="str">
        <f>'Instrumento de Coleta - 25'!$L$13</f>
        <v>-</v>
      </c>
    </row>
    <row r="31" spans="1:6">
      <c r="A31" t="str">
        <f t="shared" si="0"/>
        <v>17-4-2025-3</v>
      </c>
      <c r="B31">
        <f>IFERROR(VLOOKUP($J$2,Aux!A:B,2,FALSE),"-")</f>
        <v>17</v>
      </c>
      <c r="C31" s="1" t="s">
        <v>83</v>
      </c>
      <c r="D31">
        <v>2025</v>
      </c>
      <c r="E31">
        <v>3</v>
      </c>
      <c r="F31" s="5" t="str">
        <f>'Instrumento de Coleta - 25'!$L$14</f>
        <v>-</v>
      </c>
    </row>
    <row r="32" spans="1:6">
      <c r="A32" t="str">
        <f t="shared" si="0"/>
        <v>17-5-2025-3</v>
      </c>
      <c r="B32">
        <f>IFERROR(VLOOKUP($J$2,Aux!A:B,2,FALSE),"-")</f>
        <v>17</v>
      </c>
      <c r="C32" s="1" t="s">
        <v>84</v>
      </c>
      <c r="D32">
        <v>2025</v>
      </c>
      <c r="E32">
        <v>3</v>
      </c>
      <c r="F32" s="5" t="str">
        <f>'Instrumento de Coleta - 25'!$L$16</f>
        <v>-</v>
      </c>
    </row>
    <row r="33" spans="1:6">
      <c r="A33" t="str">
        <f t="shared" si="0"/>
        <v>17-6-2025-3</v>
      </c>
      <c r="B33">
        <f>IFERROR(VLOOKUP($J$2,Aux!A:B,2,FALSE),"-")</f>
        <v>17</v>
      </c>
      <c r="C33" s="1" t="s">
        <v>85</v>
      </c>
      <c r="D33">
        <v>2025</v>
      </c>
      <c r="E33">
        <v>3</v>
      </c>
      <c r="F33" s="75" t="str">
        <f>'Instrumento de Coleta - 25'!$L$19</f>
        <v>-</v>
      </c>
    </row>
    <row r="34" spans="1:6">
      <c r="A34" t="str">
        <f t="shared" si="0"/>
        <v>17-7-2025-3</v>
      </c>
      <c r="B34">
        <f>IFERROR(VLOOKUP($J$2,Aux!A:B,2,FALSE),"-")</f>
        <v>17</v>
      </c>
      <c r="C34" s="1" t="s">
        <v>86</v>
      </c>
      <c r="D34">
        <v>2025</v>
      </c>
      <c r="E34">
        <v>3</v>
      </c>
      <c r="F34" s="75" t="str">
        <f>'Instrumento de Coleta - 25'!$L$22</f>
        <v>-</v>
      </c>
    </row>
    <row r="35" spans="1:6">
      <c r="A35" t="str">
        <f t="shared" si="0"/>
        <v>17-8-2025-3</v>
      </c>
      <c r="B35">
        <f>IFERROR(VLOOKUP($J$2,Aux!A:B,2,FALSE),"-")</f>
        <v>17</v>
      </c>
      <c r="C35" s="1" t="s">
        <v>87</v>
      </c>
      <c r="D35">
        <v>2025</v>
      </c>
      <c r="E35">
        <v>3</v>
      </c>
      <c r="F35" s="75" t="str">
        <f>'Instrumento de Coleta - 25'!$L$25</f>
        <v>-</v>
      </c>
    </row>
    <row r="36" spans="1:6">
      <c r="A36" t="str">
        <f t="shared" si="0"/>
        <v>17-9-2025-3</v>
      </c>
      <c r="B36">
        <f>IFERROR(VLOOKUP($J$2,Aux!A:B,2,FALSE),"-")</f>
        <v>17</v>
      </c>
      <c r="C36" s="1" t="s">
        <v>88</v>
      </c>
      <c r="D36">
        <v>2025</v>
      </c>
      <c r="E36">
        <v>3</v>
      </c>
      <c r="F36" s="4" t="str">
        <f>'Instrumento de Coleta - 25'!$L$33</f>
        <v>-</v>
      </c>
    </row>
    <row r="37" spans="1:6">
      <c r="A37" t="str">
        <f t="shared" si="0"/>
        <v>17-10-2025-3</v>
      </c>
      <c r="B37">
        <f>IFERROR(VLOOKUP($J$2,Aux!A:B,2,FALSE),"-")</f>
        <v>17</v>
      </c>
      <c r="C37" s="1" t="s">
        <v>89</v>
      </c>
      <c r="D37">
        <v>2025</v>
      </c>
      <c r="E37">
        <v>3</v>
      </c>
      <c r="F37" s="4" t="str">
        <f>'Instrumento de Coleta - 25'!$L$34</f>
        <v>-</v>
      </c>
    </row>
    <row r="38" spans="1:6">
      <c r="A38" t="str">
        <f t="shared" si="0"/>
        <v>17-16-2025-3</v>
      </c>
      <c r="B38">
        <f>IFERROR(VLOOKUP($J$2,Aux!A:B,2,FALSE),"-")</f>
        <v>17</v>
      </c>
      <c r="C38" s="1" t="s">
        <v>90</v>
      </c>
      <c r="D38">
        <v>2025</v>
      </c>
      <c r="E38">
        <v>3</v>
      </c>
      <c r="F38" s="4" t="str">
        <f>'Instrumento de Coleta - 25'!$L$29</f>
        <v>-</v>
      </c>
    </row>
    <row r="39" spans="1:6">
      <c r="A39" t="str">
        <f t="shared" si="0"/>
        <v>17-17-2025-3</v>
      </c>
      <c r="B39">
        <f>IFERROR(VLOOKUP($J$2,Aux!A:B,2,FALSE),"-")</f>
        <v>17</v>
      </c>
      <c r="C39" s="1" t="s">
        <v>91</v>
      </c>
      <c r="D39">
        <v>2025</v>
      </c>
      <c r="E39">
        <v>3</v>
      </c>
      <c r="F39" s="4" t="str">
        <f>'Instrumento de Coleta - 25'!$L$30</f>
        <v>-</v>
      </c>
    </row>
    <row r="40" spans="1:6">
      <c r="A40" t="str">
        <f t="shared" si="0"/>
        <v>17-18-2025-3</v>
      </c>
      <c r="B40">
        <f>IFERROR(VLOOKUP($J$2,Aux!A:B,2,FALSE),"-")</f>
        <v>17</v>
      </c>
      <c r="C40" s="1" t="s">
        <v>92</v>
      </c>
      <c r="D40">
        <v>2025</v>
      </c>
      <c r="E40">
        <v>3</v>
      </c>
      <c r="F40" s="4" t="str">
        <f>'Instrumento de Coleta - 25'!$L$31</f>
        <v>-</v>
      </c>
    </row>
    <row r="41" spans="1:6">
      <c r="A41" t="str">
        <f t="shared" si="0"/>
        <v>17-1-2025-4</v>
      </c>
      <c r="B41">
        <f>IFERROR(VLOOKUP($J$2,Aux!A:B,2,FALSE),"-")</f>
        <v>17</v>
      </c>
      <c r="C41" s="1">
        <v>1</v>
      </c>
      <c r="D41">
        <v>2025</v>
      </c>
      <c r="E41">
        <v>4</v>
      </c>
      <c r="F41" s="75" t="str">
        <f>'Instrumento de Coleta - 25'!$M$9</f>
        <v>-</v>
      </c>
    </row>
    <row r="42" spans="1:6">
      <c r="A42" t="str">
        <f t="shared" si="0"/>
        <v>17-2-2025-4</v>
      </c>
      <c r="B42">
        <f>IFERROR(VLOOKUP($J$2,Aux!A:B,2,FALSE),"-")</f>
        <v>17</v>
      </c>
      <c r="C42" s="1" t="s">
        <v>81</v>
      </c>
      <c r="D42">
        <v>2025</v>
      </c>
      <c r="E42">
        <v>4</v>
      </c>
      <c r="F42" s="75" t="str">
        <f>'Instrumento de Coleta - 25'!$M$10</f>
        <v>-</v>
      </c>
    </row>
    <row r="43" spans="1:6">
      <c r="A43" t="str">
        <f t="shared" si="0"/>
        <v>17-3-2025-4</v>
      </c>
      <c r="B43">
        <f>IFERROR(VLOOKUP($J$2,Aux!A:B,2,FALSE),"-")</f>
        <v>17</v>
      </c>
      <c r="C43" s="1" t="s">
        <v>82</v>
      </c>
      <c r="D43">
        <v>2025</v>
      </c>
      <c r="E43">
        <v>4</v>
      </c>
      <c r="F43" s="5" t="str">
        <f>'Instrumento de Coleta - 25'!$M$13</f>
        <v>-</v>
      </c>
    </row>
    <row r="44" spans="1:6">
      <c r="A44" t="str">
        <f t="shared" si="0"/>
        <v>17-4-2025-4</v>
      </c>
      <c r="B44">
        <f>IFERROR(VLOOKUP($J$2,Aux!A:B,2,FALSE),"-")</f>
        <v>17</v>
      </c>
      <c r="C44" s="1" t="s">
        <v>83</v>
      </c>
      <c r="D44">
        <v>2025</v>
      </c>
      <c r="E44">
        <v>4</v>
      </c>
      <c r="F44" s="5" t="str">
        <f>'Instrumento de Coleta - 25'!$M$14</f>
        <v>-</v>
      </c>
    </row>
    <row r="45" spans="1:6">
      <c r="A45" t="str">
        <f t="shared" si="0"/>
        <v>17-5-2025-4</v>
      </c>
      <c r="B45">
        <f>IFERROR(VLOOKUP($J$2,Aux!A:B,2,FALSE),"-")</f>
        <v>17</v>
      </c>
      <c r="C45" s="1" t="s">
        <v>84</v>
      </c>
      <c r="D45">
        <v>2025</v>
      </c>
      <c r="E45">
        <v>4</v>
      </c>
      <c r="F45" s="5" t="str">
        <f>'Instrumento de Coleta - 25'!$M$16</f>
        <v>-</v>
      </c>
    </row>
    <row r="46" spans="1:6">
      <c r="A46" t="str">
        <f t="shared" si="0"/>
        <v>17-6-2025-4</v>
      </c>
      <c r="B46">
        <f>IFERROR(VLOOKUP($J$2,Aux!A:B,2,FALSE),"-")</f>
        <v>17</v>
      </c>
      <c r="C46" s="1" t="s">
        <v>85</v>
      </c>
      <c r="D46">
        <v>2025</v>
      </c>
      <c r="E46">
        <v>4</v>
      </c>
      <c r="F46" s="75" t="str">
        <f>'Instrumento de Coleta - 25'!$M$19</f>
        <v>-</v>
      </c>
    </row>
    <row r="47" spans="1:6">
      <c r="A47" t="str">
        <f t="shared" si="0"/>
        <v>17-7-2025-4</v>
      </c>
      <c r="B47">
        <f>IFERROR(VLOOKUP($J$2,Aux!A:B,2,FALSE),"-")</f>
        <v>17</v>
      </c>
      <c r="C47" s="1" t="s">
        <v>86</v>
      </c>
      <c r="D47">
        <v>2025</v>
      </c>
      <c r="E47">
        <v>4</v>
      </c>
      <c r="F47" s="75" t="str">
        <f>'Instrumento de Coleta - 25'!$M$22</f>
        <v>-</v>
      </c>
    </row>
    <row r="48" spans="1:6">
      <c r="A48" t="str">
        <f t="shared" si="0"/>
        <v>17-8-2025-4</v>
      </c>
      <c r="B48">
        <f>IFERROR(VLOOKUP($J$2,Aux!A:B,2,FALSE),"-")</f>
        <v>17</v>
      </c>
      <c r="C48" s="1" t="s">
        <v>87</v>
      </c>
      <c r="D48">
        <v>2025</v>
      </c>
      <c r="E48">
        <v>4</v>
      </c>
      <c r="F48" s="75" t="str">
        <f>'Instrumento de Coleta - 25'!$M$25</f>
        <v>-</v>
      </c>
    </row>
    <row r="49" spans="1:6">
      <c r="A49" t="str">
        <f t="shared" si="0"/>
        <v>17-9-2025-4</v>
      </c>
      <c r="B49">
        <f>IFERROR(VLOOKUP($J$2,Aux!A:B,2,FALSE),"-")</f>
        <v>17</v>
      </c>
      <c r="C49" s="1" t="s">
        <v>88</v>
      </c>
      <c r="D49">
        <v>2025</v>
      </c>
      <c r="E49">
        <v>4</v>
      </c>
      <c r="F49" s="4" t="str">
        <f>'Instrumento de Coleta - 25'!$M$33</f>
        <v>-</v>
      </c>
    </row>
    <row r="50" spans="1:6">
      <c r="A50" t="str">
        <f t="shared" si="0"/>
        <v>17-10-2025-4</v>
      </c>
      <c r="B50">
        <f>IFERROR(VLOOKUP($J$2,Aux!A:B,2,FALSE),"-")</f>
        <v>17</v>
      </c>
      <c r="C50" s="1" t="s">
        <v>89</v>
      </c>
      <c r="D50">
        <v>2025</v>
      </c>
      <c r="E50">
        <v>4</v>
      </c>
      <c r="F50" s="4" t="str">
        <f>'Instrumento de Coleta - 25'!$M$34</f>
        <v>-</v>
      </c>
    </row>
    <row r="51" spans="1:6">
      <c r="A51" t="str">
        <f t="shared" si="0"/>
        <v>17-16-2025-4</v>
      </c>
      <c r="B51">
        <f>IFERROR(VLOOKUP($J$2,Aux!A:B,2,FALSE),"-")</f>
        <v>17</v>
      </c>
      <c r="C51" s="1" t="s">
        <v>90</v>
      </c>
      <c r="D51">
        <v>2025</v>
      </c>
      <c r="E51">
        <v>4</v>
      </c>
      <c r="F51" s="4" t="str">
        <f>'Instrumento de Coleta - 25'!$M$29</f>
        <v>-</v>
      </c>
    </row>
    <row r="52" spans="1:6">
      <c r="A52" t="str">
        <f t="shared" si="0"/>
        <v>17-17-2025-4</v>
      </c>
      <c r="B52">
        <f>IFERROR(VLOOKUP($J$2,Aux!A:B,2,FALSE),"-")</f>
        <v>17</v>
      </c>
      <c r="C52" s="1" t="s">
        <v>91</v>
      </c>
      <c r="D52">
        <v>2025</v>
      </c>
      <c r="E52">
        <v>4</v>
      </c>
      <c r="F52" s="4" t="str">
        <f>'Instrumento de Coleta - 25'!$M$30</f>
        <v>-</v>
      </c>
    </row>
    <row r="53" spans="1:6">
      <c r="A53" t="str">
        <f t="shared" si="0"/>
        <v>17-18-2025-4</v>
      </c>
      <c r="B53">
        <f>IFERROR(VLOOKUP($J$2,Aux!A:B,2,FALSE),"-")</f>
        <v>17</v>
      </c>
      <c r="C53" s="1" t="s">
        <v>92</v>
      </c>
      <c r="D53">
        <v>2025</v>
      </c>
      <c r="E53">
        <v>4</v>
      </c>
      <c r="F53" s="4" t="str">
        <f>'Instrumento de Coleta - 25'!$M$31</f>
        <v>-</v>
      </c>
    </row>
    <row r="54" spans="1:6">
      <c r="A54" t="str">
        <f t="shared" si="0"/>
        <v>17-1-2025-5</v>
      </c>
      <c r="B54">
        <f>IFERROR(VLOOKUP($J$2,Aux!A:B,2,FALSE),"-")</f>
        <v>17</v>
      </c>
      <c r="C54" s="1">
        <v>1</v>
      </c>
      <c r="D54">
        <v>2025</v>
      </c>
      <c r="E54">
        <v>5</v>
      </c>
      <c r="F54" s="75" t="str">
        <f>'Instrumento de Coleta - 25'!$N$9</f>
        <v>-</v>
      </c>
    </row>
    <row r="55" spans="1:6">
      <c r="A55" t="str">
        <f t="shared" si="0"/>
        <v>17-2-2025-5</v>
      </c>
      <c r="B55">
        <f>IFERROR(VLOOKUP($J$2,Aux!A:B,2,FALSE),"-")</f>
        <v>17</v>
      </c>
      <c r="C55" s="1" t="s">
        <v>81</v>
      </c>
      <c r="D55">
        <v>2025</v>
      </c>
      <c r="E55">
        <v>5</v>
      </c>
      <c r="F55" s="75" t="str">
        <f>'Instrumento de Coleta - 25'!$N$10</f>
        <v>-</v>
      </c>
    </row>
    <row r="56" spans="1:6">
      <c r="A56" t="str">
        <f t="shared" si="0"/>
        <v>17-3-2025-5</v>
      </c>
      <c r="B56">
        <f>IFERROR(VLOOKUP($J$2,Aux!A:B,2,FALSE),"-")</f>
        <v>17</v>
      </c>
      <c r="C56" s="1" t="s">
        <v>82</v>
      </c>
      <c r="D56">
        <v>2025</v>
      </c>
      <c r="E56">
        <v>5</v>
      </c>
      <c r="F56" s="5" t="str">
        <f>'Instrumento de Coleta - 25'!$N$13</f>
        <v>-</v>
      </c>
    </row>
    <row r="57" spans="1:6">
      <c r="A57" t="str">
        <f t="shared" si="0"/>
        <v>17-4-2025-5</v>
      </c>
      <c r="B57">
        <f>IFERROR(VLOOKUP($J$2,Aux!A:B,2,FALSE),"-")</f>
        <v>17</v>
      </c>
      <c r="C57" s="1" t="s">
        <v>83</v>
      </c>
      <c r="D57">
        <v>2025</v>
      </c>
      <c r="E57">
        <v>5</v>
      </c>
      <c r="F57" s="5" t="str">
        <f>'Instrumento de Coleta - 25'!$N$14</f>
        <v>-</v>
      </c>
    </row>
    <row r="58" spans="1:6">
      <c r="A58" t="str">
        <f t="shared" si="0"/>
        <v>17-5-2025-5</v>
      </c>
      <c r="B58">
        <f>IFERROR(VLOOKUP($J$2,Aux!A:B,2,FALSE),"-")</f>
        <v>17</v>
      </c>
      <c r="C58" s="1" t="s">
        <v>84</v>
      </c>
      <c r="D58">
        <v>2025</v>
      </c>
      <c r="E58">
        <v>5</v>
      </c>
      <c r="F58" s="5" t="str">
        <f>'Instrumento de Coleta - 25'!$N$16</f>
        <v>-</v>
      </c>
    </row>
    <row r="59" spans="1:6">
      <c r="A59" t="str">
        <f t="shared" si="0"/>
        <v>17-6-2025-5</v>
      </c>
      <c r="B59">
        <f>IFERROR(VLOOKUP($J$2,Aux!A:B,2,FALSE),"-")</f>
        <v>17</v>
      </c>
      <c r="C59" s="1" t="s">
        <v>85</v>
      </c>
      <c r="D59">
        <v>2025</v>
      </c>
      <c r="E59">
        <v>5</v>
      </c>
      <c r="F59" s="75" t="str">
        <f>'Instrumento de Coleta - 25'!$N$19</f>
        <v>-</v>
      </c>
    </row>
    <row r="60" spans="1:6">
      <c r="A60" t="str">
        <f t="shared" si="0"/>
        <v>17-7-2025-5</v>
      </c>
      <c r="B60">
        <f>IFERROR(VLOOKUP($J$2,Aux!A:B,2,FALSE),"-")</f>
        <v>17</v>
      </c>
      <c r="C60" s="1" t="s">
        <v>86</v>
      </c>
      <c r="D60">
        <v>2025</v>
      </c>
      <c r="E60">
        <v>5</v>
      </c>
      <c r="F60" s="75" t="str">
        <f>'Instrumento de Coleta - 25'!$N$22</f>
        <v>-</v>
      </c>
    </row>
    <row r="61" spans="1:6">
      <c r="A61" t="str">
        <f t="shared" si="0"/>
        <v>17-8-2025-5</v>
      </c>
      <c r="B61">
        <f>IFERROR(VLOOKUP($J$2,Aux!A:B,2,FALSE),"-")</f>
        <v>17</v>
      </c>
      <c r="C61" s="1" t="s">
        <v>87</v>
      </c>
      <c r="D61">
        <v>2025</v>
      </c>
      <c r="E61">
        <v>5</v>
      </c>
      <c r="F61" s="75" t="str">
        <f>'Instrumento de Coleta - 25'!$N$25</f>
        <v>-</v>
      </c>
    </row>
    <row r="62" spans="1:6">
      <c r="A62" t="str">
        <f t="shared" si="0"/>
        <v>17-9-2025-5</v>
      </c>
      <c r="B62">
        <f>IFERROR(VLOOKUP($J$2,Aux!A:B,2,FALSE),"-")</f>
        <v>17</v>
      </c>
      <c r="C62" s="1" t="s">
        <v>88</v>
      </c>
      <c r="D62">
        <v>2025</v>
      </c>
      <c r="E62">
        <v>5</v>
      </c>
      <c r="F62" s="4" t="str">
        <f>'Instrumento de Coleta - 25'!$N$33</f>
        <v>-</v>
      </c>
    </row>
    <row r="63" spans="1:6">
      <c r="A63" t="str">
        <f t="shared" si="0"/>
        <v>17-10-2025-5</v>
      </c>
      <c r="B63">
        <f>IFERROR(VLOOKUP($J$2,Aux!A:B,2,FALSE),"-")</f>
        <v>17</v>
      </c>
      <c r="C63" s="1" t="s">
        <v>89</v>
      </c>
      <c r="D63">
        <v>2025</v>
      </c>
      <c r="E63">
        <v>5</v>
      </c>
      <c r="F63" s="4" t="str">
        <f>'Instrumento de Coleta - 25'!$N$34</f>
        <v>-</v>
      </c>
    </row>
    <row r="64" spans="1:6">
      <c r="A64" t="str">
        <f t="shared" si="0"/>
        <v>17-16-2025-5</v>
      </c>
      <c r="B64">
        <f>IFERROR(VLOOKUP($J$2,Aux!A:B,2,FALSE),"-")</f>
        <v>17</v>
      </c>
      <c r="C64" s="1" t="s">
        <v>90</v>
      </c>
      <c r="D64">
        <v>2025</v>
      </c>
      <c r="E64">
        <v>5</v>
      </c>
      <c r="F64" s="4" t="str">
        <f>'Instrumento de Coleta - 25'!$N$29</f>
        <v>-</v>
      </c>
    </row>
    <row r="65" spans="1:6">
      <c r="A65" t="str">
        <f t="shared" si="0"/>
        <v>17-17-2025-5</v>
      </c>
      <c r="B65">
        <f>IFERROR(VLOOKUP($J$2,Aux!A:B,2,FALSE),"-")</f>
        <v>17</v>
      </c>
      <c r="C65" s="1" t="s">
        <v>91</v>
      </c>
      <c r="D65">
        <v>2025</v>
      </c>
      <c r="E65">
        <v>5</v>
      </c>
      <c r="F65" s="4" t="str">
        <f>'Instrumento de Coleta - 25'!$N$30</f>
        <v>-</v>
      </c>
    </row>
    <row r="66" spans="1:6">
      <c r="A66" t="str">
        <f t="shared" ref="A66:A129" si="1">B66&amp;"-"&amp;C66&amp;"-"&amp;D66&amp;"-"&amp;E66</f>
        <v>17-18-2025-5</v>
      </c>
      <c r="B66">
        <f>IFERROR(VLOOKUP($J$2,Aux!A:B,2,FALSE),"-")</f>
        <v>17</v>
      </c>
      <c r="C66" s="1" t="s">
        <v>92</v>
      </c>
      <c r="D66">
        <v>2025</v>
      </c>
      <c r="E66">
        <v>5</v>
      </c>
      <c r="F66" s="4" t="str">
        <f>'Instrumento de Coleta - 25'!$N$31</f>
        <v>-</v>
      </c>
    </row>
    <row r="67" spans="1:6">
      <c r="A67" t="str">
        <f t="shared" si="1"/>
        <v>17-1-2025-6</v>
      </c>
      <c r="B67">
        <f>IFERROR(VLOOKUP($J$2,Aux!A:B,2,FALSE),"-")</f>
        <v>17</v>
      </c>
      <c r="C67" s="1">
        <v>1</v>
      </c>
      <c r="D67">
        <v>2025</v>
      </c>
      <c r="E67">
        <v>6</v>
      </c>
      <c r="F67" s="3" t="str">
        <f>'Instrumento de Coleta - 25'!$O$9</f>
        <v>-</v>
      </c>
    </row>
    <row r="68" spans="1:6">
      <c r="A68" t="str">
        <f t="shared" si="1"/>
        <v>17-2-2025-6</v>
      </c>
      <c r="B68">
        <f>IFERROR(VLOOKUP($J$2,Aux!A:B,2,FALSE),"-")</f>
        <v>17</v>
      </c>
      <c r="C68" s="1" t="s">
        <v>81</v>
      </c>
      <c r="D68">
        <v>2025</v>
      </c>
      <c r="E68">
        <v>6</v>
      </c>
      <c r="F68" s="3" t="str">
        <f>'Instrumento de Coleta - 25'!$O$10</f>
        <v>-</v>
      </c>
    </row>
    <row r="69" spans="1:6">
      <c r="A69" t="str">
        <f t="shared" si="1"/>
        <v>17-3-2025-6</v>
      </c>
      <c r="B69">
        <f>IFERROR(VLOOKUP($J$2,Aux!A:B,2,FALSE),"-")</f>
        <v>17</v>
      </c>
      <c r="C69" s="1" t="s">
        <v>82</v>
      </c>
      <c r="D69">
        <v>2025</v>
      </c>
      <c r="E69">
        <v>6</v>
      </c>
      <c r="F69" s="5" t="str">
        <f>'Instrumento de Coleta - 25'!$O$13</f>
        <v>-</v>
      </c>
    </row>
    <row r="70" spans="1:6">
      <c r="A70" t="str">
        <f t="shared" si="1"/>
        <v>17-4-2025-6</v>
      </c>
      <c r="B70">
        <f>IFERROR(VLOOKUP($J$2,Aux!A:B,2,FALSE),"-")</f>
        <v>17</v>
      </c>
      <c r="C70" s="1" t="s">
        <v>83</v>
      </c>
      <c r="D70">
        <v>2025</v>
      </c>
      <c r="E70">
        <v>6</v>
      </c>
      <c r="F70" s="5" t="str">
        <f>'Instrumento de Coleta - 25'!$O$14</f>
        <v>-</v>
      </c>
    </row>
    <row r="71" spans="1:6">
      <c r="A71" t="str">
        <f t="shared" si="1"/>
        <v>17-5-2025-6</v>
      </c>
      <c r="B71">
        <f>IFERROR(VLOOKUP($J$2,Aux!A:B,2,FALSE),"-")</f>
        <v>17</v>
      </c>
      <c r="C71" s="1" t="s">
        <v>84</v>
      </c>
      <c r="D71">
        <v>2025</v>
      </c>
      <c r="E71">
        <v>6</v>
      </c>
      <c r="F71" s="5" t="str">
        <f>'Instrumento de Coleta - 25'!$O$16</f>
        <v>-</v>
      </c>
    </row>
    <row r="72" spans="1:6">
      <c r="A72" t="str">
        <f t="shared" si="1"/>
        <v>17-6-2025-6</v>
      </c>
      <c r="B72">
        <f>IFERROR(VLOOKUP($J$2,Aux!A:B,2,FALSE),"-")</f>
        <v>17</v>
      </c>
      <c r="C72" s="1" t="s">
        <v>85</v>
      </c>
      <c r="D72">
        <v>2025</v>
      </c>
      <c r="E72">
        <v>6</v>
      </c>
      <c r="F72" s="3" t="str">
        <f>'Instrumento de Coleta - 25'!$O$19</f>
        <v>-</v>
      </c>
    </row>
    <row r="73" spans="1:6">
      <c r="A73" t="str">
        <f t="shared" si="1"/>
        <v>17-7-2025-6</v>
      </c>
      <c r="B73">
        <f>IFERROR(VLOOKUP($J$2,Aux!A:B,2,FALSE),"-")</f>
        <v>17</v>
      </c>
      <c r="C73" s="1" t="s">
        <v>86</v>
      </c>
      <c r="D73">
        <v>2025</v>
      </c>
      <c r="E73">
        <v>6</v>
      </c>
      <c r="F73" s="3" t="str">
        <f>'Instrumento de Coleta - 25'!$O$22</f>
        <v>-</v>
      </c>
    </row>
    <row r="74" spans="1:6">
      <c r="A74" t="str">
        <f t="shared" si="1"/>
        <v>17-8-2025-6</v>
      </c>
      <c r="B74">
        <f>IFERROR(VLOOKUP($J$2,Aux!A:B,2,FALSE),"-")</f>
        <v>17</v>
      </c>
      <c r="C74" s="1" t="s">
        <v>87</v>
      </c>
      <c r="D74">
        <v>2025</v>
      </c>
      <c r="E74">
        <v>6</v>
      </c>
      <c r="F74" s="3" t="str">
        <f>'Instrumento de Coleta - 25'!$O$25</f>
        <v>-</v>
      </c>
    </row>
    <row r="75" spans="1:6">
      <c r="A75" t="str">
        <f t="shared" si="1"/>
        <v>17-9-2025-6</v>
      </c>
      <c r="B75">
        <f>IFERROR(VLOOKUP($J$2,Aux!A:B,2,FALSE),"-")</f>
        <v>17</v>
      </c>
      <c r="C75" s="1" t="s">
        <v>88</v>
      </c>
      <c r="D75">
        <v>2025</v>
      </c>
      <c r="E75">
        <v>6</v>
      </c>
      <c r="F75" s="4" t="str">
        <f>'Instrumento de Coleta - 25'!$O$33</f>
        <v>-</v>
      </c>
    </row>
    <row r="76" spans="1:6">
      <c r="A76" t="str">
        <f t="shared" si="1"/>
        <v>17-10-2025-6</v>
      </c>
      <c r="B76">
        <f>IFERROR(VLOOKUP($J$2,Aux!A:B,2,FALSE),"-")</f>
        <v>17</v>
      </c>
      <c r="C76" s="1" t="s">
        <v>89</v>
      </c>
      <c r="D76">
        <v>2025</v>
      </c>
      <c r="E76">
        <v>6</v>
      </c>
      <c r="F76" s="4" t="str">
        <f>'Instrumento de Coleta - 25'!$O$34</f>
        <v>-</v>
      </c>
    </row>
    <row r="77" spans="1:6">
      <c r="A77" t="str">
        <f t="shared" si="1"/>
        <v>17-16-2025-6</v>
      </c>
      <c r="B77">
        <f>IFERROR(VLOOKUP($J$2,Aux!A:B,2,FALSE),"-")</f>
        <v>17</v>
      </c>
      <c r="C77" s="1" t="s">
        <v>90</v>
      </c>
      <c r="D77">
        <v>2025</v>
      </c>
      <c r="E77">
        <v>6</v>
      </c>
      <c r="F77" s="4" t="str">
        <f>'Instrumento de Coleta - 25'!$O$29</f>
        <v>-</v>
      </c>
    </row>
    <row r="78" spans="1:6">
      <c r="A78" t="str">
        <f t="shared" si="1"/>
        <v>17-17-2025-6</v>
      </c>
      <c r="B78">
        <f>IFERROR(VLOOKUP($J$2,Aux!A:B,2,FALSE),"-")</f>
        <v>17</v>
      </c>
      <c r="C78" s="1" t="s">
        <v>91</v>
      </c>
      <c r="D78">
        <v>2025</v>
      </c>
      <c r="E78">
        <v>6</v>
      </c>
      <c r="F78" s="4" t="str">
        <f>'Instrumento de Coleta - 25'!$O$30</f>
        <v>-</v>
      </c>
    </row>
    <row r="79" spans="1:6">
      <c r="A79" t="str">
        <f t="shared" si="1"/>
        <v>17-18-2025-6</v>
      </c>
      <c r="B79">
        <f>IFERROR(VLOOKUP($J$2,Aux!A:B,2,FALSE),"-")</f>
        <v>17</v>
      </c>
      <c r="C79" s="1" t="s">
        <v>92</v>
      </c>
      <c r="D79">
        <v>2025</v>
      </c>
      <c r="E79">
        <v>6</v>
      </c>
      <c r="F79" s="4" t="str">
        <f>'Instrumento de Coleta - 25'!$O$31</f>
        <v>-</v>
      </c>
    </row>
    <row r="80" spans="1:6">
      <c r="A80" t="str">
        <f t="shared" si="1"/>
        <v>17-1-2025-7</v>
      </c>
      <c r="B80">
        <f>IFERROR(VLOOKUP($J$2,Aux!A:B,2,FALSE),"-")</f>
        <v>17</v>
      </c>
      <c r="C80" s="1">
        <v>1</v>
      </c>
      <c r="D80">
        <v>2025</v>
      </c>
      <c r="E80">
        <v>7</v>
      </c>
      <c r="F80" s="3" t="str">
        <f>'Instrumento de Coleta - 25'!$P$9</f>
        <v>-</v>
      </c>
    </row>
    <row r="81" spans="1:6">
      <c r="A81" t="str">
        <f t="shared" si="1"/>
        <v>17-2-2025-7</v>
      </c>
      <c r="B81">
        <f>IFERROR(VLOOKUP($J$2,Aux!A:B,2,FALSE),"-")</f>
        <v>17</v>
      </c>
      <c r="C81" s="1" t="s">
        <v>81</v>
      </c>
      <c r="D81">
        <v>2025</v>
      </c>
      <c r="E81">
        <v>7</v>
      </c>
      <c r="F81" s="3" t="str">
        <f>'Instrumento de Coleta - 25'!$P$10</f>
        <v>-</v>
      </c>
    </row>
    <row r="82" spans="1:6">
      <c r="A82" t="str">
        <f t="shared" si="1"/>
        <v>17-3-2025-7</v>
      </c>
      <c r="B82">
        <f>IFERROR(VLOOKUP($J$2,Aux!A:B,2,FALSE),"-")</f>
        <v>17</v>
      </c>
      <c r="C82" s="1" t="s">
        <v>82</v>
      </c>
      <c r="D82">
        <v>2025</v>
      </c>
      <c r="E82">
        <v>7</v>
      </c>
      <c r="F82" s="5" t="str">
        <f>'Instrumento de Coleta - 25'!$P$13</f>
        <v>-</v>
      </c>
    </row>
    <row r="83" spans="1:6">
      <c r="A83" t="str">
        <f t="shared" si="1"/>
        <v>17-4-2025-7</v>
      </c>
      <c r="B83">
        <f>IFERROR(VLOOKUP($J$2,Aux!A:B,2,FALSE),"-")</f>
        <v>17</v>
      </c>
      <c r="C83" s="1" t="s">
        <v>83</v>
      </c>
      <c r="D83">
        <v>2025</v>
      </c>
      <c r="E83">
        <v>7</v>
      </c>
      <c r="F83" s="5" t="str">
        <f>'Instrumento de Coleta - 25'!$P$14</f>
        <v>-</v>
      </c>
    </row>
    <row r="84" spans="1:6">
      <c r="A84" t="str">
        <f t="shared" si="1"/>
        <v>17-5-2025-7</v>
      </c>
      <c r="B84">
        <f>IFERROR(VLOOKUP($J$2,Aux!A:B,2,FALSE),"-")</f>
        <v>17</v>
      </c>
      <c r="C84" s="1" t="s">
        <v>84</v>
      </c>
      <c r="D84">
        <v>2025</v>
      </c>
      <c r="E84">
        <v>7</v>
      </c>
      <c r="F84" s="5" t="str">
        <f>'Instrumento de Coleta - 25'!$P$16</f>
        <v>-</v>
      </c>
    </row>
    <row r="85" spans="1:6">
      <c r="A85" t="str">
        <f t="shared" si="1"/>
        <v>17-6-2025-7</v>
      </c>
      <c r="B85">
        <f>IFERROR(VLOOKUP($J$2,Aux!A:B,2,FALSE),"-")</f>
        <v>17</v>
      </c>
      <c r="C85" s="1" t="s">
        <v>85</v>
      </c>
      <c r="D85">
        <v>2025</v>
      </c>
      <c r="E85">
        <v>7</v>
      </c>
      <c r="F85" s="3" t="str">
        <f>'Instrumento de Coleta - 25'!$P$19</f>
        <v>-</v>
      </c>
    </row>
    <row r="86" spans="1:6">
      <c r="A86" t="str">
        <f t="shared" si="1"/>
        <v>17-7-2025-7</v>
      </c>
      <c r="B86">
        <f>IFERROR(VLOOKUP($J$2,Aux!A:B,2,FALSE),"-")</f>
        <v>17</v>
      </c>
      <c r="C86" s="1" t="s">
        <v>86</v>
      </c>
      <c r="D86">
        <v>2025</v>
      </c>
      <c r="E86">
        <v>7</v>
      </c>
      <c r="F86" s="3" t="str">
        <f>'Instrumento de Coleta - 25'!$P$22</f>
        <v>-</v>
      </c>
    </row>
    <row r="87" spans="1:6">
      <c r="A87" t="str">
        <f t="shared" si="1"/>
        <v>17-8-2025-7</v>
      </c>
      <c r="B87">
        <f>IFERROR(VLOOKUP($J$2,Aux!A:B,2,FALSE),"-")</f>
        <v>17</v>
      </c>
      <c r="C87" s="1" t="s">
        <v>87</v>
      </c>
      <c r="D87">
        <v>2025</v>
      </c>
      <c r="E87">
        <v>7</v>
      </c>
      <c r="F87" s="3" t="str">
        <f>'Instrumento de Coleta - 25'!$P$25</f>
        <v>-</v>
      </c>
    </row>
    <row r="88" spans="1:6">
      <c r="A88" t="str">
        <f t="shared" si="1"/>
        <v>17-9-2025-7</v>
      </c>
      <c r="B88">
        <f>IFERROR(VLOOKUP($J$2,Aux!A:B,2,FALSE),"-")</f>
        <v>17</v>
      </c>
      <c r="C88" s="1" t="s">
        <v>88</v>
      </c>
      <c r="D88">
        <v>2025</v>
      </c>
      <c r="E88">
        <v>7</v>
      </c>
      <c r="F88" s="4" t="str">
        <f>'Instrumento de Coleta - 25'!$P$33</f>
        <v>-</v>
      </c>
    </row>
    <row r="89" spans="1:6">
      <c r="A89" t="str">
        <f t="shared" si="1"/>
        <v>17-10-2025-7</v>
      </c>
      <c r="B89">
        <f>IFERROR(VLOOKUP($J$2,Aux!A:B,2,FALSE),"-")</f>
        <v>17</v>
      </c>
      <c r="C89" s="1" t="s">
        <v>89</v>
      </c>
      <c r="D89">
        <v>2025</v>
      </c>
      <c r="E89">
        <v>7</v>
      </c>
      <c r="F89" s="4" t="str">
        <f>'Instrumento de Coleta - 25'!$P$34</f>
        <v>-</v>
      </c>
    </row>
    <row r="90" spans="1:6">
      <c r="A90" t="str">
        <f t="shared" si="1"/>
        <v>17-16-2025-7</v>
      </c>
      <c r="B90">
        <f>IFERROR(VLOOKUP($J$2,Aux!A:B,2,FALSE),"-")</f>
        <v>17</v>
      </c>
      <c r="C90" s="1" t="s">
        <v>90</v>
      </c>
      <c r="D90">
        <v>2025</v>
      </c>
      <c r="E90">
        <v>7</v>
      </c>
      <c r="F90" s="4" t="str">
        <f>'Instrumento de Coleta - 25'!$P$29</f>
        <v>-</v>
      </c>
    </row>
    <row r="91" spans="1:6">
      <c r="A91" t="str">
        <f t="shared" si="1"/>
        <v>17-17-2025-7</v>
      </c>
      <c r="B91">
        <f>IFERROR(VLOOKUP($J$2,Aux!A:B,2,FALSE),"-")</f>
        <v>17</v>
      </c>
      <c r="C91" s="1" t="s">
        <v>91</v>
      </c>
      <c r="D91">
        <v>2025</v>
      </c>
      <c r="E91">
        <v>7</v>
      </c>
      <c r="F91" s="4" t="str">
        <f>'Instrumento de Coleta - 25'!$P$30</f>
        <v>-</v>
      </c>
    </row>
    <row r="92" spans="1:6">
      <c r="A92" t="str">
        <f t="shared" si="1"/>
        <v>17-18-2025-7</v>
      </c>
      <c r="B92">
        <f>IFERROR(VLOOKUP($J$2,Aux!A:B,2,FALSE),"-")</f>
        <v>17</v>
      </c>
      <c r="C92" s="1" t="s">
        <v>92</v>
      </c>
      <c r="D92">
        <v>2025</v>
      </c>
      <c r="E92">
        <v>7</v>
      </c>
      <c r="F92" s="4" t="str">
        <f>'Instrumento de Coleta - 25'!$P$31</f>
        <v>-</v>
      </c>
    </row>
    <row r="93" spans="1:6">
      <c r="A93" t="str">
        <f t="shared" si="1"/>
        <v>17-1-2025-8</v>
      </c>
      <c r="B93">
        <f>IFERROR(VLOOKUP($J$2,Aux!A:B,2,FALSE),"-")</f>
        <v>17</v>
      </c>
      <c r="C93" s="1">
        <v>1</v>
      </c>
      <c r="D93">
        <v>2025</v>
      </c>
      <c r="E93">
        <v>8</v>
      </c>
      <c r="F93" s="3" t="str">
        <f>'Instrumento de Coleta - 25'!$Q$9</f>
        <v>-</v>
      </c>
    </row>
    <row r="94" spans="1:6">
      <c r="A94" t="str">
        <f t="shared" si="1"/>
        <v>17-2-2025-8</v>
      </c>
      <c r="B94">
        <f>IFERROR(VLOOKUP($J$2,Aux!A:B,2,FALSE),"-")</f>
        <v>17</v>
      </c>
      <c r="C94" s="1" t="s">
        <v>81</v>
      </c>
      <c r="D94">
        <v>2025</v>
      </c>
      <c r="E94">
        <v>8</v>
      </c>
      <c r="F94" s="3" t="str">
        <f>'Instrumento de Coleta - 25'!$Q$10</f>
        <v>-</v>
      </c>
    </row>
    <row r="95" spans="1:6">
      <c r="A95" t="str">
        <f t="shared" si="1"/>
        <v>17-3-2025-8</v>
      </c>
      <c r="B95">
        <f>IFERROR(VLOOKUP($J$2,Aux!A:B,2,FALSE),"-")</f>
        <v>17</v>
      </c>
      <c r="C95" s="1" t="s">
        <v>82</v>
      </c>
      <c r="D95">
        <v>2025</v>
      </c>
      <c r="E95">
        <v>8</v>
      </c>
      <c r="F95" s="5" t="str">
        <f>'Instrumento de Coleta - 25'!$Q$13</f>
        <v>-</v>
      </c>
    </row>
    <row r="96" spans="1:6">
      <c r="A96" t="str">
        <f t="shared" si="1"/>
        <v>17-4-2025-8</v>
      </c>
      <c r="B96">
        <f>IFERROR(VLOOKUP($J$2,Aux!A:B,2,FALSE),"-")</f>
        <v>17</v>
      </c>
      <c r="C96" s="1" t="s">
        <v>83</v>
      </c>
      <c r="D96">
        <v>2025</v>
      </c>
      <c r="E96">
        <v>8</v>
      </c>
      <c r="F96" s="5" t="str">
        <f>'Instrumento de Coleta - 25'!$Q$14</f>
        <v>-</v>
      </c>
    </row>
    <row r="97" spans="1:6">
      <c r="A97" t="str">
        <f t="shared" si="1"/>
        <v>17-5-2025-8</v>
      </c>
      <c r="B97">
        <f>IFERROR(VLOOKUP($J$2,Aux!A:B,2,FALSE),"-")</f>
        <v>17</v>
      </c>
      <c r="C97" s="1" t="s">
        <v>84</v>
      </c>
      <c r="D97">
        <v>2025</v>
      </c>
      <c r="E97">
        <v>8</v>
      </c>
      <c r="F97" s="5" t="str">
        <f>'Instrumento de Coleta - 25'!$Q$16</f>
        <v>-</v>
      </c>
    </row>
    <row r="98" spans="1:6">
      <c r="A98" t="str">
        <f t="shared" si="1"/>
        <v>17-6-2025-8</v>
      </c>
      <c r="B98">
        <f>IFERROR(VLOOKUP($J$2,Aux!A:B,2,FALSE),"-")</f>
        <v>17</v>
      </c>
      <c r="C98" s="1" t="s">
        <v>85</v>
      </c>
      <c r="D98">
        <v>2025</v>
      </c>
      <c r="E98">
        <v>8</v>
      </c>
      <c r="F98" s="3" t="str">
        <f>'Instrumento de Coleta - 25'!$Q$19</f>
        <v>-</v>
      </c>
    </row>
    <row r="99" spans="1:6">
      <c r="A99" t="str">
        <f t="shared" si="1"/>
        <v>17-7-2025-8</v>
      </c>
      <c r="B99">
        <f>IFERROR(VLOOKUP($J$2,Aux!A:B,2,FALSE),"-")</f>
        <v>17</v>
      </c>
      <c r="C99" s="1" t="s">
        <v>86</v>
      </c>
      <c r="D99">
        <v>2025</v>
      </c>
      <c r="E99">
        <v>8</v>
      </c>
      <c r="F99" s="3" t="str">
        <f>'Instrumento de Coleta - 25'!$Q$22</f>
        <v>-</v>
      </c>
    </row>
    <row r="100" spans="1:6">
      <c r="A100" t="str">
        <f t="shared" si="1"/>
        <v>17-8-2025-8</v>
      </c>
      <c r="B100">
        <f>IFERROR(VLOOKUP($J$2,Aux!A:B,2,FALSE),"-")</f>
        <v>17</v>
      </c>
      <c r="C100" s="1" t="s">
        <v>87</v>
      </c>
      <c r="D100">
        <v>2025</v>
      </c>
      <c r="E100">
        <v>8</v>
      </c>
      <c r="F100" s="3" t="str">
        <f>'Instrumento de Coleta - 25'!$Q$25</f>
        <v>-</v>
      </c>
    </row>
    <row r="101" spans="1:6">
      <c r="A101" t="str">
        <f t="shared" si="1"/>
        <v>17-9-2025-8</v>
      </c>
      <c r="B101">
        <f>IFERROR(VLOOKUP($J$2,Aux!A:B,2,FALSE),"-")</f>
        <v>17</v>
      </c>
      <c r="C101" s="1" t="s">
        <v>88</v>
      </c>
      <c r="D101">
        <v>2025</v>
      </c>
      <c r="E101">
        <v>8</v>
      </c>
      <c r="F101" s="4" t="str">
        <f>'Instrumento de Coleta - 25'!$Q$33</f>
        <v>-</v>
      </c>
    </row>
    <row r="102" spans="1:6">
      <c r="A102" t="str">
        <f t="shared" si="1"/>
        <v>17-10-2025-8</v>
      </c>
      <c r="B102">
        <f>IFERROR(VLOOKUP($J$2,Aux!A:B,2,FALSE),"-")</f>
        <v>17</v>
      </c>
      <c r="C102" s="1" t="s">
        <v>89</v>
      </c>
      <c r="D102">
        <v>2025</v>
      </c>
      <c r="E102">
        <v>8</v>
      </c>
      <c r="F102" s="4" t="str">
        <f>'Instrumento de Coleta - 25'!$Q$34</f>
        <v>-</v>
      </c>
    </row>
    <row r="103" spans="1:6">
      <c r="A103" t="str">
        <f t="shared" si="1"/>
        <v>17-16-2025-8</v>
      </c>
      <c r="B103">
        <f>IFERROR(VLOOKUP($J$2,Aux!A:B,2,FALSE),"-")</f>
        <v>17</v>
      </c>
      <c r="C103" s="1" t="s">
        <v>90</v>
      </c>
      <c r="D103">
        <v>2025</v>
      </c>
      <c r="E103">
        <v>8</v>
      </c>
      <c r="F103" s="4" t="str">
        <f>'Instrumento de Coleta - 25'!$Q$29</f>
        <v>-</v>
      </c>
    </row>
    <row r="104" spans="1:6">
      <c r="A104" t="str">
        <f t="shared" si="1"/>
        <v>17-17-2025-8</v>
      </c>
      <c r="B104">
        <f>IFERROR(VLOOKUP($J$2,Aux!A:B,2,FALSE),"-")</f>
        <v>17</v>
      </c>
      <c r="C104" s="1" t="s">
        <v>91</v>
      </c>
      <c r="D104">
        <v>2025</v>
      </c>
      <c r="E104">
        <v>8</v>
      </c>
      <c r="F104" s="4" t="str">
        <f>'Instrumento de Coleta - 25'!$Q$30</f>
        <v>-</v>
      </c>
    </row>
    <row r="105" spans="1:6">
      <c r="A105" t="str">
        <f t="shared" si="1"/>
        <v>17-18-2025-8</v>
      </c>
      <c r="B105">
        <f>IFERROR(VLOOKUP($J$2,Aux!A:B,2,FALSE),"-")</f>
        <v>17</v>
      </c>
      <c r="C105" s="1" t="s">
        <v>92</v>
      </c>
      <c r="D105">
        <v>2025</v>
      </c>
      <c r="E105">
        <v>8</v>
      </c>
      <c r="F105" s="4" t="str">
        <f>'Instrumento de Coleta - 25'!$Q$31</f>
        <v>-</v>
      </c>
    </row>
    <row r="106" spans="1:6">
      <c r="A106" t="str">
        <f t="shared" si="1"/>
        <v>17-1-2025-9</v>
      </c>
      <c r="B106">
        <f>IFERROR(VLOOKUP($J$2,Aux!A:B,2,FALSE),"-")</f>
        <v>17</v>
      </c>
      <c r="C106" s="1">
        <v>1</v>
      </c>
      <c r="D106">
        <v>2025</v>
      </c>
      <c r="E106">
        <v>9</v>
      </c>
      <c r="F106" s="3" t="str">
        <f>'Instrumento de Coleta - 25'!$R$9</f>
        <v>-</v>
      </c>
    </row>
    <row r="107" spans="1:6">
      <c r="A107" t="str">
        <f t="shared" si="1"/>
        <v>17-2-2025-9</v>
      </c>
      <c r="B107">
        <f>IFERROR(VLOOKUP($J$2,Aux!A:B,2,FALSE),"-")</f>
        <v>17</v>
      </c>
      <c r="C107" s="1" t="s">
        <v>81</v>
      </c>
      <c r="D107">
        <v>2025</v>
      </c>
      <c r="E107">
        <v>9</v>
      </c>
      <c r="F107" s="75" t="str">
        <f>'Instrumento de Coleta - 25'!$R$10</f>
        <v>-</v>
      </c>
    </row>
    <row r="108" spans="1:6">
      <c r="A108" t="str">
        <f t="shared" si="1"/>
        <v>17-3-2025-9</v>
      </c>
      <c r="B108">
        <f>IFERROR(VLOOKUP($J$2,Aux!A:B,2,FALSE),"-")</f>
        <v>17</v>
      </c>
      <c r="C108" s="1" t="s">
        <v>82</v>
      </c>
      <c r="D108">
        <v>2025</v>
      </c>
      <c r="E108">
        <v>9</v>
      </c>
      <c r="F108" s="5" t="str">
        <f>'Instrumento de Coleta - 25'!$R$13</f>
        <v>-</v>
      </c>
    </row>
    <row r="109" spans="1:6">
      <c r="A109" t="str">
        <f t="shared" si="1"/>
        <v>17-4-2025-9</v>
      </c>
      <c r="B109">
        <f>IFERROR(VLOOKUP($J$2,Aux!A:B,2,FALSE),"-")</f>
        <v>17</v>
      </c>
      <c r="C109" s="1" t="s">
        <v>83</v>
      </c>
      <c r="D109">
        <v>2025</v>
      </c>
      <c r="E109">
        <v>9</v>
      </c>
      <c r="F109" s="5" t="str">
        <f>'Instrumento de Coleta - 25'!$R$14</f>
        <v>-</v>
      </c>
    </row>
    <row r="110" spans="1:6">
      <c r="A110" t="str">
        <f t="shared" si="1"/>
        <v>17-5-2025-9</v>
      </c>
      <c r="B110">
        <f>IFERROR(VLOOKUP($J$2,Aux!A:B,2,FALSE),"-")</f>
        <v>17</v>
      </c>
      <c r="C110" s="1" t="s">
        <v>84</v>
      </c>
      <c r="D110">
        <v>2025</v>
      </c>
      <c r="E110">
        <v>9</v>
      </c>
      <c r="F110" s="5" t="str">
        <f>'Instrumento de Coleta - 25'!$R$16</f>
        <v>-</v>
      </c>
    </row>
    <row r="111" spans="1:6">
      <c r="A111" t="str">
        <f t="shared" si="1"/>
        <v>17-6-2025-9</v>
      </c>
      <c r="B111">
        <f>IFERROR(VLOOKUP($J$2,Aux!A:B,2,FALSE),"-")</f>
        <v>17</v>
      </c>
      <c r="C111" s="1" t="s">
        <v>85</v>
      </c>
      <c r="D111">
        <v>2025</v>
      </c>
      <c r="E111">
        <v>9</v>
      </c>
      <c r="F111" s="75" t="str">
        <f>'Instrumento de Coleta - 25'!$R$19</f>
        <v>-</v>
      </c>
    </row>
    <row r="112" spans="1:6">
      <c r="A112" t="str">
        <f t="shared" si="1"/>
        <v>17-7-2025-9</v>
      </c>
      <c r="B112">
        <f>IFERROR(VLOOKUP($J$2,Aux!A:B,2,FALSE),"-")</f>
        <v>17</v>
      </c>
      <c r="C112" s="1" t="s">
        <v>86</v>
      </c>
      <c r="D112">
        <v>2025</v>
      </c>
      <c r="E112">
        <v>9</v>
      </c>
      <c r="F112" s="75" t="str">
        <f>'Instrumento de Coleta - 25'!$R$22</f>
        <v>-</v>
      </c>
    </row>
    <row r="113" spans="1:6">
      <c r="A113" t="str">
        <f t="shared" si="1"/>
        <v>17-8-2025-9</v>
      </c>
      <c r="B113">
        <f>IFERROR(VLOOKUP($J$2,Aux!A:B,2,FALSE),"-")</f>
        <v>17</v>
      </c>
      <c r="C113" s="1" t="s">
        <v>87</v>
      </c>
      <c r="D113">
        <v>2025</v>
      </c>
      <c r="E113">
        <v>9</v>
      </c>
      <c r="F113" s="75" t="str">
        <f>'Instrumento de Coleta - 25'!$R$25</f>
        <v>-</v>
      </c>
    </row>
    <row r="114" spans="1:6">
      <c r="A114" t="str">
        <f t="shared" si="1"/>
        <v>17-9-2025-9</v>
      </c>
      <c r="B114">
        <f>IFERROR(VLOOKUP($J$2,Aux!A:B,2,FALSE),"-")</f>
        <v>17</v>
      </c>
      <c r="C114" s="1" t="s">
        <v>88</v>
      </c>
      <c r="D114">
        <v>2025</v>
      </c>
      <c r="E114">
        <v>9</v>
      </c>
      <c r="F114" s="4" t="str">
        <f>'Instrumento de Coleta - 25'!$R$33</f>
        <v>-</v>
      </c>
    </row>
    <row r="115" spans="1:6">
      <c r="A115" t="str">
        <f t="shared" si="1"/>
        <v>17-10-2025-9</v>
      </c>
      <c r="B115">
        <f>IFERROR(VLOOKUP($J$2,Aux!A:B,2,FALSE),"-")</f>
        <v>17</v>
      </c>
      <c r="C115" s="1" t="s">
        <v>89</v>
      </c>
      <c r="D115">
        <v>2025</v>
      </c>
      <c r="E115">
        <v>9</v>
      </c>
      <c r="F115" s="4" t="str">
        <f>'Instrumento de Coleta - 25'!$R$34</f>
        <v>-</v>
      </c>
    </row>
    <row r="116" spans="1:6">
      <c r="A116" t="str">
        <f t="shared" si="1"/>
        <v>17-16-2025-9</v>
      </c>
      <c r="B116">
        <f>IFERROR(VLOOKUP($J$2,Aux!A:B,2,FALSE),"-")</f>
        <v>17</v>
      </c>
      <c r="C116" s="1" t="s">
        <v>90</v>
      </c>
      <c r="D116">
        <v>2025</v>
      </c>
      <c r="E116">
        <v>9</v>
      </c>
      <c r="F116" s="4" t="str">
        <f>'Instrumento de Coleta - 25'!$R$29</f>
        <v>-</v>
      </c>
    </row>
    <row r="117" spans="1:6">
      <c r="A117" t="str">
        <f t="shared" si="1"/>
        <v>17-17-2025-9</v>
      </c>
      <c r="B117">
        <f>IFERROR(VLOOKUP($J$2,Aux!A:B,2,FALSE),"-")</f>
        <v>17</v>
      </c>
      <c r="C117" s="1" t="s">
        <v>91</v>
      </c>
      <c r="D117">
        <v>2025</v>
      </c>
      <c r="E117">
        <v>9</v>
      </c>
      <c r="F117" s="4" t="str">
        <f>'Instrumento de Coleta - 25'!$R$30</f>
        <v>-</v>
      </c>
    </row>
    <row r="118" spans="1:6">
      <c r="A118" t="str">
        <f t="shared" si="1"/>
        <v>17-18-2025-9</v>
      </c>
      <c r="B118">
        <f>IFERROR(VLOOKUP($J$2,Aux!A:B,2,FALSE),"-")</f>
        <v>17</v>
      </c>
      <c r="C118" s="1" t="s">
        <v>92</v>
      </c>
      <c r="D118">
        <v>2025</v>
      </c>
      <c r="E118">
        <v>9</v>
      </c>
      <c r="F118" s="4" t="str">
        <f>'Instrumento de Coleta - 25'!$R$31</f>
        <v>-</v>
      </c>
    </row>
    <row r="119" spans="1:6">
      <c r="A119" t="str">
        <f t="shared" si="1"/>
        <v>17-1-2025-10</v>
      </c>
      <c r="B119">
        <f>IFERROR(VLOOKUP($J$2,Aux!A:B,2,FALSE),"-")</f>
        <v>17</v>
      </c>
      <c r="C119" s="1">
        <v>1</v>
      </c>
      <c r="D119">
        <v>2025</v>
      </c>
      <c r="E119">
        <v>10</v>
      </c>
      <c r="F119" s="3" t="str">
        <f>'Instrumento de Coleta - 25'!$S$9</f>
        <v>-</v>
      </c>
    </row>
    <row r="120" spans="1:6">
      <c r="A120" t="str">
        <f t="shared" si="1"/>
        <v>17-2-2025-10</v>
      </c>
      <c r="B120">
        <f>IFERROR(VLOOKUP($J$2,Aux!A:B,2,FALSE),"-")</f>
        <v>17</v>
      </c>
      <c r="C120" s="1" t="s">
        <v>81</v>
      </c>
      <c r="D120">
        <v>2025</v>
      </c>
      <c r="E120">
        <v>10</v>
      </c>
      <c r="F120" s="3" t="str">
        <f>'Instrumento de Coleta - 25'!$S$10</f>
        <v>-</v>
      </c>
    </row>
    <row r="121" spans="1:6">
      <c r="A121" t="str">
        <f t="shared" si="1"/>
        <v>17-3-2025-10</v>
      </c>
      <c r="B121">
        <f>IFERROR(VLOOKUP($J$2,Aux!A:B,2,FALSE),"-")</f>
        <v>17</v>
      </c>
      <c r="C121" s="1" t="s">
        <v>82</v>
      </c>
      <c r="D121">
        <v>2025</v>
      </c>
      <c r="E121">
        <v>10</v>
      </c>
      <c r="F121" s="5" t="str">
        <f>'Instrumento de Coleta - 25'!$S$13</f>
        <v>-</v>
      </c>
    </row>
    <row r="122" spans="1:6">
      <c r="A122" t="str">
        <f t="shared" si="1"/>
        <v>17-4-2025-10</v>
      </c>
      <c r="B122">
        <f>IFERROR(VLOOKUP($J$2,Aux!A:B,2,FALSE),"-")</f>
        <v>17</v>
      </c>
      <c r="C122" s="1" t="s">
        <v>83</v>
      </c>
      <c r="D122">
        <v>2025</v>
      </c>
      <c r="E122">
        <v>10</v>
      </c>
      <c r="F122" s="5" t="str">
        <f>'Instrumento de Coleta - 25'!$S$14</f>
        <v>-</v>
      </c>
    </row>
    <row r="123" spans="1:6">
      <c r="A123" t="str">
        <f t="shared" si="1"/>
        <v>17-5-2025-10</v>
      </c>
      <c r="B123">
        <f>IFERROR(VLOOKUP($J$2,Aux!A:B,2,FALSE),"-")</f>
        <v>17</v>
      </c>
      <c r="C123" s="1" t="s">
        <v>84</v>
      </c>
      <c r="D123">
        <v>2025</v>
      </c>
      <c r="E123">
        <v>10</v>
      </c>
      <c r="F123" s="5" t="str">
        <f>'Instrumento de Coleta - 25'!$S$16</f>
        <v>-</v>
      </c>
    </row>
    <row r="124" spans="1:6">
      <c r="A124" t="str">
        <f t="shared" si="1"/>
        <v>17-6-2025-10</v>
      </c>
      <c r="B124">
        <f>IFERROR(VLOOKUP($J$2,Aux!A:B,2,FALSE),"-")</f>
        <v>17</v>
      </c>
      <c r="C124" s="1" t="s">
        <v>85</v>
      </c>
      <c r="D124">
        <v>2025</v>
      </c>
      <c r="E124">
        <v>10</v>
      </c>
      <c r="F124" s="3" t="str">
        <f>'Instrumento de Coleta - 25'!$S$19</f>
        <v>-</v>
      </c>
    </row>
    <row r="125" spans="1:6">
      <c r="A125" t="str">
        <f t="shared" si="1"/>
        <v>17-7-2025-10</v>
      </c>
      <c r="B125">
        <f>IFERROR(VLOOKUP($J$2,Aux!A:B,2,FALSE),"-")</f>
        <v>17</v>
      </c>
      <c r="C125" s="1" t="s">
        <v>86</v>
      </c>
      <c r="D125">
        <v>2025</v>
      </c>
      <c r="E125">
        <v>10</v>
      </c>
      <c r="F125" s="3" t="str">
        <f>'Instrumento de Coleta - 25'!$S$22</f>
        <v>-</v>
      </c>
    </row>
    <row r="126" spans="1:6">
      <c r="A126" t="str">
        <f t="shared" si="1"/>
        <v>17-8-2025-10</v>
      </c>
      <c r="B126">
        <f>IFERROR(VLOOKUP($J$2,Aux!A:B,2,FALSE),"-")</f>
        <v>17</v>
      </c>
      <c r="C126" s="1" t="s">
        <v>87</v>
      </c>
      <c r="D126">
        <v>2025</v>
      </c>
      <c r="E126">
        <v>10</v>
      </c>
      <c r="F126" s="3" t="str">
        <f>'Instrumento de Coleta - 25'!$S$25</f>
        <v>-</v>
      </c>
    </row>
    <row r="127" spans="1:6">
      <c r="A127" t="str">
        <f t="shared" si="1"/>
        <v>17-9-2025-10</v>
      </c>
      <c r="B127">
        <f>IFERROR(VLOOKUP($J$2,Aux!A:B,2,FALSE),"-")</f>
        <v>17</v>
      </c>
      <c r="C127" s="1" t="s">
        <v>88</v>
      </c>
      <c r="D127">
        <v>2025</v>
      </c>
      <c r="E127">
        <v>10</v>
      </c>
      <c r="F127" s="4" t="str">
        <f>'Instrumento de Coleta - 25'!$S$33</f>
        <v>-</v>
      </c>
    </row>
    <row r="128" spans="1:6">
      <c r="A128" t="str">
        <f t="shared" si="1"/>
        <v>17-10-2025-10</v>
      </c>
      <c r="B128">
        <f>IFERROR(VLOOKUP($J$2,Aux!A:B,2,FALSE),"-")</f>
        <v>17</v>
      </c>
      <c r="C128" s="1" t="s">
        <v>89</v>
      </c>
      <c r="D128">
        <v>2025</v>
      </c>
      <c r="E128">
        <v>10</v>
      </c>
      <c r="F128" s="4" t="str">
        <f>'Instrumento de Coleta - 25'!$S$34</f>
        <v>-</v>
      </c>
    </row>
    <row r="129" spans="1:6">
      <c r="A129" t="str">
        <f t="shared" si="1"/>
        <v>17-16-2025-10</v>
      </c>
      <c r="B129">
        <f>IFERROR(VLOOKUP($J$2,Aux!A:B,2,FALSE),"-")</f>
        <v>17</v>
      </c>
      <c r="C129" s="1" t="s">
        <v>90</v>
      </c>
      <c r="D129">
        <v>2025</v>
      </c>
      <c r="E129">
        <v>10</v>
      </c>
      <c r="F129" s="5" t="str">
        <f>'Instrumento de Coleta - 25'!$S$29</f>
        <v>-</v>
      </c>
    </row>
    <row r="130" spans="1:6">
      <c r="A130" t="str">
        <f t="shared" ref="A130:A157" si="2">B130&amp;"-"&amp;C130&amp;"-"&amp;D130&amp;"-"&amp;E130</f>
        <v>17-17-2025-10</v>
      </c>
      <c r="B130">
        <f>IFERROR(VLOOKUP($J$2,Aux!A:B,2,FALSE),"-")</f>
        <v>17</v>
      </c>
      <c r="C130" s="1" t="s">
        <v>91</v>
      </c>
      <c r="D130">
        <v>2025</v>
      </c>
      <c r="E130">
        <v>10</v>
      </c>
      <c r="F130" s="4" t="str">
        <f>'Instrumento de Coleta - 25'!$S$30</f>
        <v>-</v>
      </c>
    </row>
    <row r="131" spans="1:6">
      <c r="A131" t="str">
        <f t="shared" si="2"/>
        <v>17-18-2025-10</v>
      </c>
      <c r="B131">
        <f>IFERROR(VLOOKUP($J$2,Aux!A:B,2,FALSE),"-")</f>
        <v>17</v>
      </c>
      <c r="C131" s="1" t="s">
        <v>92</v>
      </c>
      <c r="D131">
        <v>2025</v>
      </c>
      <c r="E131">
        <v>10</v>
      </c>
      <c r="F131" s="4" t="str">
        <f>'Instrumento de Coleta - 25'!$S$31</f>
        <v>-</v>
      </c>
    </row>
    <row r="132" spans="1:6">
      <c r="A132" t="str">
        <f t="shared" si="2"/>
        <v>17-1-2025-11</v>
      </c>
      <c r="B132">
        <f>IFERROR(VLOOKUP($J$2,Aux!A:B,2,FALSE),"-")</f>
        <v>17</v>
      </c>
      <c r="C132" s="1">
        <v>1</v>
      </c>
      <c r="D132">
        <v>2025</v>
      </c>
      <c r="E132">
        <v>11</v>
      </c>
      <c r="F132" s="75" t="str">
        <f>'Instrumento de Coleta - 25'!$T$9</f>
        <v>-</v>
      </c>
    </row>
    <row r="133" spans="1:6">
      <c r="A133" t="str">
        <f t="shared" si="2"/>
        <v>17-2-2025-11</v>
      </c>
      <c r="B133">
        <f>IFERROR(VLOOKUP($J$2,Aux!A:B,2,FALSE),"-")</f>
        <v>17</v>
      </c>
      <c r="C133" s="1" t="s">
        <v>81</v>
      </c>
      <c r="D133">
        <v>2025</v>
      </c>
      <c r="E133">
        <v>11</v>
      </c>
      <c r="F133" s="75" t="str">
        <f>'Instrumento de Coleta - 25'!$T$10</f>
        <v>-</v>
      </c>
    </row>
    <row r="134" spans="1:6">
      <c r="A134" t="str">
        <f t="shared" si="2"/>
        <v>17-3-2025-11</v>
      </c>
      <c r="B134">
        <f>IFERROR(VLOOKUP($J$2,Aux!A:B,2,FALSE),"-")</f>
        <v>17</v>
      </c>
      <c r="C134" s="1" t="s">
        <v>82</v>
      </c>
      <c r="D134">
        <v>2025</v>
      </c>
      <c r="E134">
        <v>11</v>
      </c>
      <c r="F134" s="5" t="str">
        <f>'Instrumento de Coleta - 25'!$T$13</f>
        <v>-</v>
      </c>
    </row>
    <row r="135" spans="1:6">
      <c r="A135" t="str">
        <f t="shared" si="2"/>
        <v>17-4-2025-11</v>
      </c>
      <c r="B135">
        <f>IFERROR(VLOOKUP($J$2,Aux!A:B,2,FALSE),"-")</f>
        <v>17</v>
      </c>
      <c r="C135" s="1" t="s">
        <v>83</v>
      </c>
      <c r="D135">
        <v>2025</v>
      </c>
      <c r="E135">
        <v>11</v>
      </c>
      <c r="F135" s="5" t="str">
        <f>'Instrumento de Coleta - 25'!$T$14</f>
        <v>-</v>
      </c>
    </row>
    <row r="136" spans="1:6">
      <c r="A136" t="str">
        <f t="shared" si="2"/>
        <v>17-5-2025-11</v>
      </c>
      <c r="B136">
        <f>IFERROR(VLOOKUP($J$2,Aux!A:B,2,FALSE),"-")</f>
        <v>17</v>
      </c>
      <c r="C136" s="1" t="s">
        <v>84</v>
      </c>
      <c r="D136">
        <v>2025</v>
      </c>
      <c r="E136">
        <v>11</v>
      </c>
      <c r="F136" s="5" t="str">
        <f>'Instrumento de Coleta - 25'!$T$16</f>
        <v>-</v>
      </c>
    </row>
    <row r="137" spans="1:6">
      <c r="A137" t="str">
        <f t="shared" si="2"/>
        <v>17-6-2025-11</v>
      </c>
      <c r="B137">
        <f>IFERROR(VLOOKUP($J$2,Aux!A:B,2,FALSE),"-")</f>
        <v>17</v>
      </c>
      <c r="C137" s="1" t="s">
        <v>85</v>
      </c>
      <c r="D137">
        <v>2025</v>
      </c>
      <c r="E137">
        <v>11</v>
      </c>
      <c r="F137" s="75" t="str">
        <f>'Instrumento de Coleta - 25'!$T$19</f>
        <v>-</v>
      </c>
    </row>
    <row r="138" spans="1:6">
      <c r="A138" t="str">
        <f t="shared" si="2"/>
        <v>17-7-2025-11</v>
      </c>
      <c r="B138">
        <f>IFERROR(VLOOKUP($J$2,Aux!A:B,2,FALSE),"-")</f>
        <v>17</v>
      </c>
      <c r="C138" s="1" t="s">
        <v>86</v>
      </c>
      <c r="D138">
        <v>2025</v>
      </c>
      <c r="E138">
        <v>11</v>
      </c>
      <c r="F138" s="75" t="str">
        <f>'Instrumento de Coleta - 25'!$T$22</f>
        <v>-</v>
      </c>
    </row>
    <row r="139" spans="1:6">
      <c r="A139" t="str">
        <f t="shared" si="2"/>
        <v>17-8-2025-11</v>
      </c>
      <c r="B139">
        <f>IFERROR(VLOOKUP($J$2,Aux!A:B,2,FALSE),"-")</f>
        <v>17</v>
      </c>
      <c r="C139" s="1" t="s">
        <v>87</v>
      </c>
      <c r="D139">
        <v>2025</v>
      </c>
      <c r="E139">
        <v>11</v>
      </c>
      <c r="F139" s="75" t="str">
        <f>'Instrumento de Coleta - 25'!$T$25</f>
        <v>-</v>
      </c>
    </row>
    <row r="140" spans="1:6">
      <c r="A140" t="str">
        <f t="shared" si="2"/>
        <v>17-9-2025-11</v>
      </c>
      <c r="B140">
        <f>IFERROR(VLOOKUP($J$2,Aux!A:B,2,FALSE),"-")</f>
        <v>17</v>
      </c>
      <c r="C140" s="1" t="s">
        <v>88</v>
      </c>
      <c r="D140">
        <v>2025</v>
      </c>
      <c r="E140">
        <v>11</v>
      </c>
      <c r="F140" s="4" t="str">
        <f>'Instrumento de Coleta - 25'!$T$33</f>
        <v>-</v>
      </c>
    </row>
    <row r="141" spans="1:6">
      <c r="A141" t="str">
        <f t="shared" si="2"/>
        <v>17-10-2025-11</v>
      </c>
      <c r="B141">
        <f>IFERROR(VLOOKUP($J$2,Aux!A:B,2,FALSE),"-")</f>
        <v>17</v>
      </c>
      <c r="C141" s="1" t="s">
        <v>89</v>
      </c>
      <c r="D141">
        <v>2025</v>
      </c>
      <c r="E141">
        <v>11</v>
      </c>
      <c r="F141" s="4" t="str">
        <f>'Instrumento de Coleta - 25'!$T$34</f>
        <v>-</v>
      </c>
    </row>
    <row r="142" spans="1:6">
      <c r="A142" t="str">
        <f t="shared" si="2"/>
        <v>17-16-2025-11</v>
      </c>
      <c r="B142">
        <f>IFERROR(VLOOKUP($J$2,Aux!A:B,2,FALSE),"-")</f>
        <v>17</v>
      </c>
      <c r="C142" s="1" t="s">
        <v>90</v>
      </c>
      <c r="D142">
        <v>2025</v>
      </c>
      <c r="E142">
        <v>11</v>
      </c>
      <c r="F142" s="5" t="str">
        <f>'Instrumento de Coleta - 25'!$T$29</f>
        <v>-</v>
      </c>
    </row>
    <row r="143" spans="1:6">
      <c r="A143" t="str">
        <f t="shared" si="2"/>
        <v>17-17-2025-11</v>
      </c>
      <c r="B143">
        <f>IFERROR(VLOOKUP($J$2,Aux!A:B,2,FALSE),"-")</f>
        <v>17</v>
      </c>
      <c r="C143" s="1" t="s">
        <v>91</v>
      </c>
      <c r="D143">
        <v>2025</v>
      </c>
      <c r="E143">
        <v>11</v>
      </c>
      <c r="F143" s="4" t="str">
        <f>'Instrumento de Coleta - 25'!$T$30</f>
        <v>-</v>
      </c>
    </row>
    <row r="144" spans="1:6">
      <c r="A144" t="str">
        <f t="shared" si="2"/>
        <v>17-18-2025-11</v>
      </c>
      <c r="B144">
        <f>IFERROR(VLOOKUP($J$2,Aux!A:B,2,FALSE),"-")</f>
        <v>17</v>
      </c>
      <c r="C144" s="1" t="s">
        <v>92</v>
      </c>
      <c r="D144">
        <v>2025</v>
      </c>
      <c r="E144">
        <v>11</v>
      </c>
      <c r="F144" s="4" t="str">
        <f>'Instrumento de Coleta - 25'!$T$31</f>
        <v>-</v>
      </c>
    </row>
    <row r="145" spans="1:6">
      <c r="A145" t="str">
        <f t="shared" si="2"/>
        <v>17-1-2025-12</v>
      </c>
      <c r="B145">
        <f>IFERROR(VLOOKUP($J$2,Aux!A:B,2,FALSE),"-")</f>
        <v>17</v>
      </c>
      <c r="C145" s="1">
        <v>1</v>
      </c>
      <c r="D145">
        <v>2025</v>
      </c>
      <c r="E145">
        <v>12</v>
      </c>
      <c r="F145" s="75" t="str">
        <f>'Instrumento de Coleta - 25'!$U$9</f>
        <v>-</v>
      </c>
    </row>
    <row r="146" spans="1:6">
      <c r="A146" t="str">
        <f t="shared" si="2"/>
        <v>17-2-2025-12</v>
      </c>
      <c r="B146">
        <f>IFERROR(VLOOKUP($J$2,Aux!A:B,2,FALSE),"-")</f>
        <v>17</v>
      </c>
      <c r="C146" s="1" t="s">
        <v>81</v>
      </c>
      <c r="D146">
        <v>2025</v>
      </c>
      <c r="E146">
        <v>12</v>
      </c>
      <c r="F146" s="75" t="str">
        <f>'Instrumento de Coleta - 25'!$U$10</f>
        <v>-</v>
      </c>
    </row>
    <row r="147" spans="1:6">
      <c r="A147" t="str">
        <f t="shared" si="2"/>
        <v>17-3-2025-12</v>
      </c>
      <c r="B147">
        <f>IFERROR(VLOOKUP($J$2,Aux!A:B,2,FALSE),"-")</f>
        <v>17</v>
      </c>
      <c r="C147" s="1" t="s">
        <v>82</v>
      </c>
      <c r="D147">
        <v>2025</v>
      </c>
      <c r="E147">
        <v>12</v>
      </c>
      <c r="F147" s="5" t="str">
        <f>'Instrumento de Coleta - 25'!$U$13</f>
        <v>-</v>
      </c>
    </row>
    <row r="148" spans="1:6">
      <c r="A148" t="str">
        <f t="shared" si="2"/>
        <v>17-4-2025-12</v>
      </c>
      <c r="B148">
        <f>IFERROR(VLOOKUP($J$2,Aux!A:B,2,FALSE),"-")</f>
        <v>17</v>
      </c>
      <c r="C148" s="1" t="s">
        <v>83</v>
      </c>
      <c r="D148">
        <v>2025</v>
      </c>
      <c r="E148">
        <v>12</v>
      </c>
      <c r="F148" s="5" t="str">
        <f>'Instrumento de Coleta - 25'!$U$14</f>
        <v>-</v>
      </c>
    </row>
    <row r="149" spans="1:6">
      <c r="A149" t="str">
        <f t="shared" si="2"/>
        <v>17-5-2025-12</v>
      </c>
      <c r="B149">
        <f>IFERROR(VLOOKUP($J$2,Aux!A:B,2,FALSE),"-")</f>
        <v>17</v>
      </c>
      <c r="C149" s="1" t="s">
        <v>84</v>
      </c>
      <c r="D149">
        <v>2025</v>
      </c>
      <c r="E149">
        <v>12</v>
      </c>
      <c r="F149" s="5" t="str">
        <f>'Instrumento de Coleta - 25'!$U$16</f>
        <v>-</v>
      </c>
    </row>
    <row r="150" spans="1:6">
      <c r="A150" t="str">
        <f t="shared" si="2"/>
        <v>17-6-2025-12</v>
      </c>
      <c r="B150">
        <f>IFERROR(VLOOKUP($J$2,Aux!A:B,2,FALSE),"-")</f>
        <v>17</v>
      </c>
      <c r="C150" s="1" t="s">
        <v>85</v>
      </c>
      <c r="D150">
        <v>2025</v>
      </c>
      <c r="E150">
        <v>12</v>
      </c>
      <c r="F150" s="75" t="str">
        <f>'Instrumento de Coleta - 25'!$U$19</f>
        <v>-</v>
      </c>
    </row>
    <row r="151" spans="1:6">
      <c r="A151" t="str">
        <f t="shared" si="2"/>
        <v>17-7-2025-12</v>
      </c>
      <c r="B151">
        <f>IFERROR(VLOOKUP($J$2,Aux!A:B,2,FALSE),"-")</f>
        <v>17</v>
      </c>
      <c r="C151" s="1" t="s">
        <v>86</v>
      </c>
      <c r="D151">
        <v>2025</v>
      </c>
      <c r="E151">
        <v>12</v>
      </c>
      <c r="F151" s="75" t="str">
        <f>'Instrumento de Coleta - 25'!$U$22</f>
        <v>-</v>
      </c>
    </row>
    <row r="152" spans="1:6">
      <c r="A152" t="str">
        <f t="shared" si="2"/>
        <v>17-8-2025-12</v>
      </c>
      <c r="B152">
        <f>IFERROR(VLOOKUP($J$2,Aux!A:B,2,FALSE),"-")</f>
        <v>17</v>
      </c>
      <c r="C152" s="1" t="s">
        <v>87</v>
      </c>
      <c r="D152">
        <v>2025</v>
      </c>
      <c r="E152">
        <v>12</v>
      </c>
      <c r="F152" s="75" t="str">
        <f>'Instrumento de Coleta - 25'!$U$25</f>
        <v>-</v>
      </c>
    </row>
    <row r="153" spans="1:6">
      <c r="A153" t="str">
        <f t="shared" si="2"/>
        <v>17-9-2025-12</v>
      </c>
      <c r="B153">
        <f>IFERROR(VLOOKUP($J$2,Aux!A:B,2,FALSE),"-")</f>
        <v>17</v>
      </c>
      <c r="C153" s="1" t="s">
        <v>88</v>
      </c>
      <c r="D153">
        <v>2025</v>
      </c>
      <c r="E153">
        <v>12</v>
      </c>
      <c r="F153" s="4" t="str">
        <f>'Instrumento de Coleta - 25'!$U$33</f>
        <v>-</v>
      </c>
    </row>
    <row r="154" spans="1:6">
      <c r="A154" t="str">
        <f t="shared" si="2"/>
        <v>17-10-2025-12</v>
      </c>
      <c r="B154">
        <f>IFERROR(VLOOKUP($J$2,Aux!A:B,2,FALSE),"-")</f>
        <v>17</v>
      </c>
      <c r="C154" s="1" t="s">
        <v>89</v>
      </c>
      <c r="D154">
        <v>2025</v>
      </c>
      <c r="E154">
        <v>12</v>
      </c>
      <c r="F154" s="4" t="str">
        <f>'Instrumento de Coleta - 25'!$U$34</f>
        <v>-</v>
      </c>
    </row>
    <row r="155" spans="1:6">
      <c r="A155" t="str">
        <f t="shared" si="2"/>
        <v>17-16-2025-12</v>
      </c>
      <c r="B155">
        <f>IFERROR(VLOOKUP($J$2,Aux!A:B,2,FALSE),"-")</f>
        <v>17</v>
      </c>
      <c r="C155" s="1" t="s">
        <v>90</v>
      </c>
      <c r="D155">
        <v>2025</v>
      </c>
      <c r="E155">
        <v>12</v>
      </c>
      <c r="F155" s="4" t="str">
        <f>'Instrumento de Coleta - 25'!$U$29</f>
        <v>-</v>
      </c>
    </row>
    <row r="156" spans="1:6">
      <c r="A156" t="str">
        <f t="shared" si="2"/>
        <v>17-17-2025-12</v>
      </c>
      <c r="B156">
        <f>IFERROR(VLOOKUP($J$2,Aux!A:B,2,FALSE),"-")</f>
        <v>17</v>
      </c>
      <c r="C156" s="1" t="s">
        <v>91</v>
      </c>
      <c r="D156">
        <v>2025</v>
      </c>
      <c r="E156">
        <v>12</v>
      </c>
      <c r="F156" s="4" t="str">
        <f>'Instrumento de Coleta - 25'!$U$30</f>
        <v>-</v>
      </c>
    </row>
    <row r="157" spans="1:6">
      <c r="A157" t="str">
        <f t="shared" si="2"/>
        <v>17-18-2025-12</v>
      </c>
      <c r="B157">
        <f>IFERROR(VLOOKUP($J$2,Aux!A:B,2,FALSE),"-")</f>
        <v>17</v>
      </c>
      <c r="C157" s="1" t="s">
        <v>92</v>
      </c>
      <c r="D157">
        <v>2025</v>
      </c>
      <c r="E157">
        <v>12</v>
      </c>
      <c r="F157" s="4" t="str">
        <f>'Instrumento de Coleta - 25'!$U$31</f>
        <v>-</v>
      </c>
    </row>
  </sheetData>
  <pageMargins left="0.511811024" right="0.511811024" top="0.78740157499999996" bottom="0.78740157499999996" header="0.31496062000000002" footer="0.3149606200000000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A9403C0-5E99-4744-B94F-2A033F4FC916}">
          <x14:formula1>
            <xm:f>Aux!$A$2:$A$33</xm:f>
          </x14:formula1>
          <xm:sqref>J2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ilha7"/>
  <dimension ref="A1:B33"/>
  <sheetViews>
    <sheetView topLeftCell="A8" zoomScale="80" zoomScaleNormal="80" workbookViewId="0">
      <selection activeCell="E43" sqref="E43"/>
    </sheetView>
  </sheetViews>
  <sheetFormatPr defaultRowHeight="14.45"/>
  <sheetData>
    <row r="1" spans="1:2">
      <c r="A1" t="s">
        <v>94</v>
      </c>
      <c r="B1" t="s">
        <v>74</v>
      </c>
    </row>
    <row r="2" spans="1:2">
      <c r="A2" t="s">
        <v>95</v>
      </c>
      <c r="B2" s="1">
        <v>27</v>
      </c>
    </row>
    <row r="3" spans="1:2">
      <c r="A3" t="s">
        <v>96</v>
      </c>
      <c r="B3" s="1">
        <v>1</v>
      </c>
    </row>
    <row r="4" spans="1:2">
      <c r="A4" t="s">
        <v>97</v>
      </c>
      <c r="B4" s="1">
        <v>20</v>
      </c>
    </row>
    <row r="5" spans="1:2">
      <c r="A5" t="s">
        <v>98</v>
      </c>
      <c r="B5" s="1">
        <v>2</v>
      </c>
    </row>
    <row r="6" spans="1:2">
      <c r="A6" t="s">
        <v>99</v>
      </c>
      <c r="B6" s="1">
        <v>21</v>
      </c>
    </row>
    <row r="7" spans="1:2">
      <c r="A7" t="s">
        <v>100</v>
      </c>
      <c r="B7" s="1">
        <v>28</v>
      </c>
    </row>
    <row r="8" spans="1:2">
      <c r="A8" t="s">
        <v>101</v>
      </c>
      <c r="B8" s="1">
        <v>3</v>
      </c>
    </row>
    <row r="9" spans="1:2">
      <c r="A9" t="s">
        <v>102</v>
      </c>
      <c r="B9" s="1">
        <v>31</v>
      </c>
    </row>
    <row r="10" spans="1:2">
      <c r="A10" t="s">
        <v>103</v>
      </c>
      <c r="B10" s="1">
        <v>4</v>
      </c>
    </row>
    <row r="11" spans="1:2">
      <c r="A11" t="s">
        <v>104</v>
      </c>
      <c r="B11" s="1">
        <v>24</v>
      </c>
    </row>
    <row r="12" spans="1:2">
      <c r="A12" t="s">
        <v>105</v>
      </c>
      <c r="B12" s="1">
        <v>5</v>
      </c>
    </row>
    <row r="13" spans="1:2">
      <c r="A13" t="s">
        <v>106</v>
      </c>
      <c r="B13" s="1">
        <v>6</v>
      </c>
    </row>
    <row r="14" spans="1:2">
      <c r="A14" t="s">
        <v>107</v>
      </c>
      <c r="B14" s="1">
        <v>7</v>
      </c>
    </row>
    <row r="15" spans="1:2">
      <c r="A15" t="s">
        <v>108</v>
      </c>
      <c r="B15" s="1">
        <v>23</v>
      </c>
    </row>
    <row r="16" spans="1:2">
      <c r="A16" t="s">
        <v>109</v>
      </c>
      <c r="B16" s="1">
        <v>8</v>
      </c>
    </row>
    <row r="17" spans="1:2">
      <c r="A17" t="s">
        <v>110</v>
      </c>
      <c r="B17" s="1">
        <v>30</v>
      </c>
    </row>
    <row r="18" spans="1:2">
      <c r="A18" t="s">
        <v>111</v>
      </c>
      <c r="B18" s="1">
        <v>29</v>
      </c>
    </row>
    <row r="19" spans="1:2">
      <c r="A19" t="s">
        <v>112</v>
      </c>
      <c r="B19" s="1">
        <v>9</v>
      </c>
    </row>
    <row r="20" spans="1:2">
      <c r="A20" t="s">
        <v>113</v>
      </c>
      <c r="B20" s="1">
        <v>10</v>
      </c>
    </row>
    <row r="21" spans="1:2">
      <c r="A21" t="s">
        <v>114</v>
      </c>
      <c r="B21" s="1">
        <v>11</v>
      </c>
    </row>
    <row r="22" spans="1:2">
      <c r="A22" t="s">
        <v>115</v>
      </c>
      <c r="B22" s="1">
        <v>12</v>
      </c>
    </row>
    <row r="23" spans="1:2">
      <c r="A23" t="s">
        <v>116</v>
      </c>
      <c r="B23" s="1">
        <v>13</v>
      </c>
    </row>
    <row r="24" spans="1:2">
      <c r="A24" t="s">
        <v>117</v>
      </c>
      <c r="B24" s="1">
        <v>22</v>
      </c>
    </row>
    <row r="25" spans="1:2">
      <c r="A25" t="s">
        <v>118</v>
      </c>
      <c r="B25" s="1">
        <v>14</v>
      </c>
    </row>
    <row r="26" spans="1:2">
      <c r="A26" t="s">
        <v>119</v>
      </c>
      <c r="B26" s="1">
        <v>26</v>
      </c>
    </row>
    <row r="27" spans="1:2">
      <c r="A27" t="s">
        <v>120</v>
      </c>
      <c r="B27" s="1">
        <v>15</v>
      </c>
    </row>
    <row r="28" spans="1:2">
      <c r="A28" t="s">
        <v>121</v>
      </c>
      <c r="B28" s="1">
        <v>16</v>
      </c>
    </row>
    <row r="29" spans="1:2">
      <c r="A29" t="s">
        <v>80</v>
      </c>
      <c r="B29" s="1">
        <v>17</v>
      </c>
    </row>
    <row r="30" spans="1:2">
      <c r="A30" t="s">
        <v>122</v>
      </c>
      <c r="B30" s="1">
        <v>18</v>
      </c>
    </row>
    <row r="31" spans="1:2">
      <c r="A31" t="s">
        <v>123</v>
      </c>
      <c r="B31" s="1">
        <v>25</v>
      </c>
    </row>
    <row r="32" spans="1:2">
      <c r="A32" t="s">
        <v>124</v>
      </c>
      <c r="B32" s="1">
        <v>32</v>
      </c>
    </row>
    <row r="33" spans="1:2">
      <c r="A33" t="s">
        <v>125</v>
      </c>
      <c r="B33" s="1">
        <v>19</v>
      </c>
    </row>
  </sheetData>
  <sortState xmlns:xlrd2="http://schemas.microsoft.com/office/spreadsheetml/2017/richdata2" ref="A2:B33">
    <sortCondition ref="A3"/>
  </sortState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402C70-BF52-4010-9C5B-972FC9CFEA38}"/>
</file>

<file path=customXml/itemProps2.xml><?xml version="1.0" encoding="utf-8"?>
<ds:datastoreItem xmlns:ds="http://schemas.openxmlformats.org/officeDocument/2006/customXml" ds:itemID="{833296ED-57F2-4B39-81AF-B8534BCCE56D}"/>
</file>

<file path=customXml/itemProps3.xml><?xml version="1.0" encoding="utf-8"?>
<ds:datastoreItem xmlns:ds="http://schemas.openxmlformats.org/officeDocument/2006/customXml" ds:itemID="{1F38AC3F-DE9D-412B-852F-5F7ECF03B8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Ricardo Rodrigues Silva</dc:creator>
  <cp:keywords/>
  <dc:description/>
  <cp:lastModifiedBy>manuela.17162@sesc-sc.com.br</cp:lastModifiedBy>
  <cp:revision/>
  <dcterms:created xsi:type="dcterms:W3CDTF">2021-11-04T12:18:22Z</dcterms:created>
  <dcterms:modified xsi:type="dcterms:W3CDTF">2025-02-18T10:58:35Z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