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hidePivotFieldList="1"/>
  <mc:AlternateContent xmlns:mc="http://schemas.openxmlformats.org/markup-compatibility/2006">
    <mc:Choice Requires="x15">
      <x15ac:absPath xmlns:x15ac="http://schemas.microsoft.com/office/spreadsheetml/2010/11/ac" url="Z:\ASSESSORIA DE PLANEJAMENTO DN SESC\PLANOS PLURIANUAIS\Painel_PES_2022_2026\PES Nacional\Instrumento de Coleta\Retorno DRs\Fechamento ACO\4º Tri\"/>
    </mc:Choice>
  </mc:AlternateContent>
  <xr:revisionPtr revIDLastSave="0" documentId="13_ncr:1_{164357FC-AC8B-414A-840D-56733F0A6815}" xr6:coauthVersionLast="47" xr6:coauthVersionMax="47" xr10:uidLastSave="{00000000-0000-0000-0000-000000000000}"/>
  <workbookProtection workbookAlgorithmName="SHA-512" workbookHashValue="qwWXRlKN8RwoM5vikM4iIAp/g0v8qm82PhZKp77vluSVWiUgzdqWKprNBxPAYMQ+mlcNXQwVORj0FT9F0y4bgg==" workbookSaltValue="Q4C2c/s38eACr7EeJGESaA==" workbookSpinCount="100000" lockStructure="1"/>
  <bookViews>
    <workbookView xWindow="28680" yWindow="-120" windowWidth="29040" windowHeight="15840" tabRatio="599" xr2:uid="{00000000-000D-0000-FFFF-FFFF00000000}"/>
  </bookViews>
  <sheets>
    <sheet name="Instrumento de Coleta - 23" sheetId="7" r:id="rId1"/>
    <sheet name="Aux" sheetId="5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4" i="7" l="1"/>
  <c r="I14" i="7"/>
  <c r="G13" i="7"/>
  <c r="T35" i="7"/>
  <c r="S35" i="7"/>
  <c r="R35" i="7"/>
  <c r="Q35" i="7"/>
  <c r="P35" i="7"/>
  <c r="O35" i="7"/>
  <c r="N35" i="7"/>
  <c r="M35" i="7"/>
  <c r="L35" i="7"/>
  <c r="K35" i="7"/>
  <c r="J35" i="7"/>
  <c r="I35" i="7"/>
  <c r="G33" i="7"/>
  <c r="T32" i="7"/>
  <c r="S32" i="7"/>
  <c r="R32" i="7"/>
  <c r="Q32" i="7"/>
  <c r="P32" i="7"/>
  <c r="O32" i="7"/>
  <c r="N32" i="7"/>
  <c r="M32" i="7"/>
  <c r="L32" i="7"/>
  <c r="K32" i="7"/>
  <c r="J32" i="7"/>
  <c r="I32" i="7"/>
  <c r="G29" i="7"/>
  <c r="T26" i="7"/>
  <c r="T27" i="7" s="1"/>
  <c r="S26" i="7"/>
  <c r="S27" i="7" s="1"/>
  <c r="R26" i="7"/>
  <c r="R27" i="7" s="1"/>
  <c r="Q26" i="7"/>
  <c r="Q27" i="7" s="1"/>
  <c r="P26" i="7"/>
  <c r="P27" i="7" s="1"/>
  <c r="O26" i="7"/>
  <c r="N26" i="7"/>
  <c r="N27" i="7" s="1"/>
  <c r="M26" i="7"/>
  <c r="M27" i="7" s="1"/>
  <c r="L26" i="7"/>
  <c r="L27" i="7" s="1"/>
  <c r="K26" i="7"/>
  <c r="K27" i="7" s="1"/>
  <c r="J26" i="7"/>
  <c r="J27" i="7" s="1"/>
  <c r="I26" i="7"/>
  <c r="I27" i="7" s="1"/>
  <c r="T23" i="7"/>
  <c r="T24" i="7" s="1"/>
  <c r="S23" i="7"/>
  <c r="S24" i="7" s="1"/>
  <c r="R23" i="7"/>
  <c r="R24" i="7" s="1"/>
  <c r="Q23" i="7"/>
  <c r="Q24" i="7" s="1"/>
  <c r="P23" i="7"/>
  <c r="P24" i="7" s="1"/>
  <c r="O23" i="7"/>
  <c r="O24" i="7" s="1"/>
  <c r="N23" i="7"/>
  <c r="N24" i="7" s="1"/>
  <c r="M23" i="7"/>
  <c r="M24" i="7" s="1"/>
  <c r="L23" i="7"/>
  <c r="L24" i="7" s="1"/>
  <c r="K23" i="7"/>
  <c r="K24" i="7" s="1"/>
  <c r="J23" i="7"/>
  <c r="J24" i="7" s="1"/>
  <c r="I23" i="7"/>
  <c r="I24" i="7" s="1"/>
  <c r="T20" i="7"/>
  <c r="T21" i="7" s="1"/>
  <c r="S20" i="7"/>
  <c r="S21" i="7" s="1"/>
  <c r="R20" i="7"/>
  <c r="R21" i="7" s="1"/>
  <c r="Q20" i="7"/>
  <c r="Q21" i="7" s="1"/>
  <c r="P20" i="7"/>
  <c r="P21" i="7" s="1"/>
  <c r="O20" i="7"/>
  <c r="O21" i="7" s="1"/>
  <c r="N20" i="7"/>
  <c r="N21" i="7" s="1"/>
  <c r="M20" i="7"/>
  <c r="M21" i="7" s="1"/>
  <c r="L20" i="7"/>
  <c r="L21" i="7" s="1"/>
  <c r="K20" i="7"/>
  <c r="K21" i="7" s="1"/>
  <c r="J20" i="7"/>
  <c r="J21" i="7" s="1"/>
  <c r="I20" i="7"/>
  <c r="T17" i="7"/>
  <c r="T18" i="7" s="1"/>
  <c r="S17" i="7"/>
  <c r="S18" i="7" s="1"/>
  <c r="R17" i="7"/>
  <c r="R18" i="7" s="1"/>
  <c r="Q17" i="7"/>
  <c r="Q18" i="7" s="1"/>
  <c r="P17" i="7"/>
  <c r="P18" i="7" s="1"/>
  <c r="O17" i="7"/>
  <c r="O18" i="7" s="1"/>
  <c r="N17" i="7"/>
  <c r="N18" i="7" s="1"/>
  <c r="M17" i="7"/>
  <c r="M18" i="7" s="1"/>
  <c r="L17" i="7"/>
  <c r="L18" i="7" s="1"/>
  <c r="K17" i="7"/>
  <c r="K18" i="7" s="1"/>
  <c r="J17" i="7"/>
  <c r="I17" i="7"/>
  <c r="T15" i="7"/>
  <c r="S15" i="7"/>
  <c r="R15" i="7"/>
  <c r="Q15" i="7"/>
  <c r="P15" i="7"/>
  <c r="O15" i="7"/>
  <c r="N15" i="7"/>
  <c r="M15" i="7"/>
  <c r="L15" i="7"/>
  <c r="K15" i="7"/>
  <c r="J15" i="7"/>
  <c r="I15" i="7"/>
  <c r="T11" i="7"/>
  <c r="S11" i="7"/>
  <c r="R11" i="7"/>
  <c r="Q11" i="7"/>
  <c r="P11" i="7"/>
  <c r="O11" i="7"/>
  <c r="N11" i="7"/>
  <c r="M11" i="7"/>
  <c r="L11" i="7"/>
  <c r="K11" i="7"/>
  <c r="J11" i="7"/>
  <c r="I11" i="7"/>
  <c r="G9" i="7"/>
  <c r="G19" i="7" l="1"/>
  <c r="I18" i="7"/>
  <c r="G16" i="7"/>
  <c r="G22" i="7"/>
  <c r="G25" i="7"/>
  <c r="O27" i="7"/>
  <c r="J18" i="7"/>
  <c r="I21" i="7"/>
</calcChain>
</file>

<file path=xl/sharedStrings.xml><?xml version="1.0" encoding="utf-8"?>
<sst xmlns="http://schemas.openxmlformats.org/spreadsheetml/2006/main" count="148" uniqueCount="103">
  <si>
    <t>Ciclo do Planejamento Estratégico do Sesc  2022-2026</t>
  </si>
  <si>
    <t>Coleta de Resultados</t>
  </si>
  <si>
    <t>* Os campos em cinza são de preenchimento automático</t>
  </si>
  <si>
    <t>Objetivo Estratégico</t>
  </si>
  <si>
    <t>Indicador</t>
  </si>
  <si>
    <t>Fórmula</t>
  </si>
  <si>
    <t>Meta Retif. Nacional</t>
  </si>
  <si>
    <t>Meta Retif. DR</t>
  </si>
  <si>
    <t>Resultado Acumulado</t>
  </si>
  <si>
    <t>Variáveis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</si>
  <si>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</si>
  <si>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</si>
  <si>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</si>
  <si>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</si>
  <si>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</si>
  <si>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</si>
  <si>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</si>
  <si>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</si>
  <si>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</si>
  <si>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</si>
  <si>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</si>
  <si>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</si>
  <si>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Assegurar o equilíbrio econômico financeiro da Instituição</t>
  </si>
  <si>
    <t>Índice de comprometimento da receita corrente (ICRR)</t>
  </si>
  <si>
    <t>(Despesas Correntes / Receitas Correntes) * 100</t>
  </si>
  <si>
    <t>Despesas Correntes</t>
  </si>
  <si>
    <t>Receitas Correntes</t>
  </si>
  <si>
    <t>%</t>
  </si>
  <si>
    <t>Proporcionar ambiente de valorização das pessoas</t>
  </si>
  <si>
    <t>Índice de Demissões Voluntárias (IDV)</t>
  </si>
  <si>
    <t>(Demissões voluntárias / Total de empregados no período de referência) * 100</t>
  </si>
  <si>
    <t>Demissões voluntárias</t>
  </si>
  <si>
    <t>Total de empregados no período de referência</t>
  </si>
  <si>
    <t>Promover ações de desenvolvimento</t>
  </si>
  <si>
    <t>Índice de Empregados Treinados (IET)</t>
  </si>
  <si>
    <t>(Nº de empregados que participaram das ações de desenvolvimento / Nº total de empregados) * 100</t>
  </si>
  <si>
    <t>Nº de empregados que participaram das ações de desenvolvimento</t>
  </si>
  <si>
    <t>Nº total de empregados</t>
  </si>
  <si>
    <t>Assegurar a funcionalidade da infraestrutura para o desenvolvimento das ações</t>
  </si>
  <si>
    <t>Índice de Investimentos Realizados em Infraestrutura (IIRI)</t>
  </si>
  <si>
    <t>(Despesas de capital / Receitas Correntes) * 100</t>
  </si>
  <si>
    <t>Despesas de Capital</t>
  </si>
  <si>
    <t>Índice de Recursos Financeiros Alocados em Manutenção (IRFM)</t>
  </si>
  <si>
    <t>(Despesas correntes de manutenção / Receitas Correntes) * 100</t>
  </si>
  <si>
    <t>Despesas correntes de manutenção</t>
  </si>
  <si>
    <t>Aprimorar soluções de tecnologia da informação e comunicação (TIC)</t>
  </si>
  <si>
    <t>Índice de Recursos Financeiros Alocados em
Tecnologia da Informação e
Comunicação (IRFT)</t>
  </si>
  <si>
    <t>(Despesas com TIC / Receitas correntes) * 100</t>
  </si>
  <si>
    <t>Despesas com TIC</t>
  </si>
  <si>
    <t>Receitas correntes</t>
  </si>
  <si>
    <t>Garantir parâmetros de sustentabilidade na gestão dos processos</t>
  </si>
  <si>
    <t>Índice de Ecoeficiência (IECO)</t>
  </si>
  <si>
    <t>[(energia kWh / 100) + água m3] / área total ou construída m2</t>
  </si>
  <si>
    <r>
      <t>Energia kWh</t>
    </r>
    <r>
      <rPr>
        <sz val="8"/>
        <color rgb="FF0070C0"/>
        <rFont val="Calibri"/>
        <family val="2"/>
        <scheme val="minor"/>
      </rPr>
      <t xml:space="preserve"> - Registradas em cada mês</t>
    </r>
  </si>
  <si>
    <r>
      <t xml:space="preserve">Água m3 </t>
    </r>
    <r>
      <rPr>
        <sz val="8"/>
        <color rgb="FF0070C0"/>
        <rFont val="Calibri"/>
        <family val="2"/>
        <scheme val="minor"/>
      </rPr>
      <t>- Registradas em cada mês</t>
    </r>
  </si>
  <si>
    <t>Área total ou construída m2</t>
  </si>
  <si>
    <t>Índice</t>
  </si>
  <si>
    <t>Articular e fortalecer projetos em rede</t>
  </si>
  <si>
    <t>Índice de Ações em Rede Implementadas (IARI)</t>
  </si>
  <si>
    <t>(Ações em rede realizadas / Ações em redes planejadas) * 100</t>
  </si>
  <si>
    <t>Ações em rede realizadas</t>
  </si>
  <si>
    <t>Ações em redes planejadas</t>
  </si>
  <si>
    <t>Fortalecer o reconhecimento do Sesc</t>
  </si>
  <si>
    <t>Índice de Reconhecimento do Sesc pelos Clientes e Sociedade como Instituição Social de relevância (IRS)</t>
  </si>
  <si>
    <t>(Total de respostas bom e ótimo / Total de respostas) * 100</t>
  </si>
  <si>
    <t>Bianual</t>
  </si>
  <si>
    <t>-</t>
  </si>
  <si>
    <t>Total de respostas bom e ótimo</t>
  </si>
  <si>
    <t>Total de respostas</t>
  </si>
  <si>
    <t>DEPARTAMENTOS</t>
  </si>
  <si>
    <t>COD_DP</t>
  </si>
  <si>
    <t>AC</t>
  </si>
  <si>
    <t>AL</t>
  </si>
  <si>
    <t>AM</t>
  </si>
  <si>
    <t>AP</t>
  </si>
  <si>
    <t>BA</t>
  </si>
  <si>
    <t>BR</t>
  </si>
  <si>
    <t>CE</t>
  </si>
  <si>
    <t>CO</t>
  </si>
  <si>
    <t>DF</t>
  </si>
  <si>
    <t>ES</t>
  </si>
  <si>
    <t>GO</t>
  </si>
  <si>
    <t>MA</t>
  </si>
  <si>
    <t>MG</t>
  </si>
  <si>
    <t>MS</t>
  </si>
  <si>
    <t>MT</t>
  </si>
  <si>
    <t>ND</t>
  </si>
  <si>
    <t>NO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</si>
  <si>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</si>
  <si>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</si>
  <si>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</si>
  <si>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</si>
  <si>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</si>
  <si>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</si>
  <si>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</si>
  <si>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</si>
  <si>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</si>
  <si>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</si>
  <si>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SC</t>
  </si>
  <si>
    <t>SE</t>
  </si>
  <si>
    <t>SP</t>
  </si>
  <si>
    <t>SS</t>
  </si>
  <si>
    <t>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</si>
</sst>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_-&quot;R$&quot;* #,##0.00_-;\-&quot;R$&quot;* #,##0.00_-;_-&quot;R$&quot;* &quot;-&quot;??_-;_-@_-"/>
    <numFmt numFmtId="166" formatCode="0.000"/>
  </numFmts>
  <fonts count="2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i/>
      <sz val="11"/>
      <color theme="9" tint="-0.249977111117893"/>
      <name val="Calibri"/>
      <family val="2"/>
      <scheme val="minor"/>
    </font>
    <font>
      <sz val="10"/>
      <color theme="9" tint="-0.249977111117893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rgb="FF990000"/>
      <name val="Calibri"/>
      <family val="2"/>
      <scheme val="minor"/>
    </font>
    <font>
      <i/>
      <sz val="11"/>
      <color rgb="FF990000"/>
      <name val="Calibri"/>
      <family val="2"/>
      <scheme val="minor"/>
    </font>
    <font>
      <sz val="10"/>
      <color rgb="FF990000"/>
      <name val="Calibri"/>
      <family val="2"/>
      <scheme val="minor"/>
    </font>
    <font>
      <i/>
      <sz val="11"/>
      <color theme="5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sz val="10"/>
      <color rgb="FF548235"/>
      <name val="Calibri"/>
      <family val="2"/>
    </font>
    <font>
      <sz val="10"/>
      <color rgb="FF990000"/>
      <name val="Calibri"/>
      <family val="2"/>
    </font>
    <font>
      <sz val="8"/>
      <color rgb="FF0070C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404B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000000"/>
      </patternFill>
    </fill>
  </fills>
  <borders count="29">
    <border>
      <left/>
      <right/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 style="double">
        <color theme="0" tint="-0.14999847407452621"/>
      </right>
      <top/>
      <bottom/>
      <diagonal/>
    </border>
    <border>
      <left style="hair">
        <color theme="0" tint="-0.14999847407452621"/>
      </left>
      <right/>
      <top style="double">
        <color theme="0" tint="-0.14999847407452621"/>
      </top>
      <bottom style="hair">
        <color theme="0" tint="-0.14999847407452621"/>
      </bottom>
      <diagonal/>
    </border>
    <border>
      <left style="thin">
        <color theme="0" tint="-0.14996795556505021"/>
      </left>
      <right style="thin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/>
      <top/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/>
      <bottom style="hair">
        <color theme="0" tint="-0.14999847407452621"/>
      </bottom>
      <diagonal/>
    </border>
    <border>
      <left/>
      <right/>
      <top style="double">
        <color theme="0" tint="-0.14999847407452621"/>
      </top>
      <bottom style="double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double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thin">
        <color theme="0" tint="-0.14996795556505021"/>
      </left>
      <right style="double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/>
      <top/>
      <bottom style="thin">
        <color theme="0"/>
      </bottom>
      <diagonal/>
    </border>
    <border>
      <left style="hair">
        <color rgb="FFD9D9D9"/>
      </left>
      <right/>
      <top/>
      <bottom style="hair">
        <color rgb="FFD9D9D9"/>
      </bottom>
      <diagonal/>
    </border>
    <border>
      <left style="hair">
        <color rgb="FFD9D9D9"/>
      </left>
      <right/>
      <top style="hair">
        <color rgb="FFD9D9D9"/>
      </top>
      <bottom style="hair">
        <color rgb="FFD9D9D9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6795556505021"/>
      </bottom>
      <diagonal/>
    </border>
    <border>
      <left style="hair">
        <color rgb="FFD9D9D9"/>
      </left>
      <right/>
      <top style="double">
        <color rgb="FFD9D9D9"/>
      </top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 style="hair">
        <color rgb="FFD9D9D9"/>
      </top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/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 style="double">
        <color rgb="FFD9D9D9"/>
      </top>
      <bottom style="hair">
        <color rgb="FFD9D9D9"/>
      </bottom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6">
    <xf numFmtId="0" fontId="0" fillId="0" borderId="0" xfId="0"/>
    <xf numFmtId="49" fontId="0" fillId="0" borderId="0" xfId="0" applyNumberFormat="1"/>
    <xf numFmtId="9" fontId="9" fillId="7" borderId="10" xfId="2" applyFont="1" applyFill="1" applyBorder="1" applyAlignment="1" applyProtection="1">
      <alignment horizontal="center" vertical="center" wrapText="1"/>
    </xf>
    <xf numFmtId="9" fontId="9" fillId="7" borderId="11" xfId="2" applyFont="1" applyFill="1" applyBorder="1" applyAlignment="1" applyProtection="1">
      <alignment horizontal="center" vertical="center" wrapText="1"/>
    </xf>
    <xf numFmtId="44" fontId="12" fillId="9" borderId="3" xfId="1" applyFont="1" applyFill="1" applyBorder="1" applyAlignment="1" applyProtection="1">
      <alignment horizontal="center" vertical="center" wrapText="1"/>
    </xf>
    <xf numFmtId="44" fontId="12" fillId="9" borderId="7" xfId="1" applyFont="1" applyFill="1" applyBorder="1" applyAlignment="1" applyProtection="1">
      <alignment horizontal="center" vertical="center" wrapText="1"/>
    </xf>
    <xf numFmtId="44" fontId="7" fillId="0" borderId="5" xfId="1" applyFont="1" applyBorder="1" applyAlignment="1" applyProtection="1">
      <alignment horizontal="center" vertical="center" wrapText="1"/>
    </xf>
    <xf numFmtId="44" fontId="7" fillId="0" borderId="10" xfId="1" applyFont="1" applyBorder="1" applyAlignment="1" applyProtection="1">
      <alignment horizontal="center" vertical="center" wrapText="1"/>
    </xf>
    <xf numFmtId="44" fontId="12" fillId="0" borderId="3" xfId="1" applyFont="1" applyBorder="1" applyAlignment="1" applyProtection="1">
      <alignment horizontal="center" vertical="center" wrapText="1"/>
    </xf>
    <xf numFmtId="8" fontId="19" fillId="0" borderId="22" xfId="1" applyNumberFormat="1" applyFont="1" applyBorder="1" applyAlignment="1" applyProtection="1">
      <alignment horizontal="center" vertical="center" wrapText="1"/>
    </xf>
    <xf numFmtId="8" fontId="20" fillId="0" borderId="23" xfId="1" applyNumberFormat="1" applyFont="1" applyBorder="1" applyAlignment="1" applyProtection="1">
      <alignment horizontal="center" vertical="center" wrapText="1"/>
    </xf>
    <xf numFmtId="8" fontId="19" fillId="0" borderId="25" xfId="1" applyNumberFormat="1" applyFont="1" applyFill="1" applyBorder="1" applyAlignment="1" applyProtection="1">
      <alignment horizontal="center" vertical="center" wrapText="1"/>
    </xf>
    <xf numFmtId="8" fontId="19" fillId="0" borderId="22" xfId="1" applyNumberFormat="1" applyFont="1" applyFill="1" applyBorder="1" applyAlignment="1" applyProtection="1">
      <alignment horizontal="center" vertical="center" wrapText="1"/>
    </xf>
    <xf numFmtId="8" fontId="20" fillId="0" borderId="23" xfId="1" applyNumberFormat="1" applyFont="1" applyFill="1" applyBorder="1" applyAlignment="1" applyProtection="1">
      <alignment horizontal="center" vertical="center" wrapText="1"/>
    </xf>
    <xf numFmtId="8" fontId="19" fillId="0" borderId="28" xfId="1" applyNumberFormat="1" applyFont="1" applyFill="1" applyBorder="1" applyAlignment="1" applyProtection="1">
      <alignment horizontal="center" vertical="center" wrapText="1"/>
    </xf>
    <xf numFmtId="8" fontId="19" fillId="0" borderId="27" xfId="1" applyNumberFormat="1" applyFont="1" applyFill="1" applyBorder="1" applyAlignment="1" applyProtection="1">
      <alignment horizontal="center" vertical="center" wrapText="1"/>
    </xf>
    <xf numFmtId="8" fontId="12" fillId="0" borderId="7" xfId="1" applyNumberFormat="1" applyFont="1" applyBorder="1" applyAlignment="1" applyProtection="1">
      <alignment horizontal="center" vertical="center" wrapText="1"/>
    </xf>
    <xf numFmtId="8" fontId="7" fillId="0" borderId="5" xfId="1" applyNumberFormat="1" applyFont="1" applyBorder="1" applyAlignment="1" applyProtection="1">
      <alignment horizontal="center" vertical="center" wrapText="1"/>
    </xf>
    <xf numFmtId="8" fontId="7" fillId="0" borderId="10" xfId="1" applyNumberFormat="1" applyFont="1" applyBorder="1" applyAlignment="1" applyProtection="1">
      <alignment horizontal="center" vertical="center" wrapText="1"/>
    </xf>
    <xf numFmtId="8" fontId="12" fillId="0" borderId="3" xfId="1" applyNumberFormat="1" applyFont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4" xfId="0" applyBorder="1"/>
    <xf numFmtId="0" fontId="1" fillId="6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9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0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8" fillId="7" borderId="10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3" fontId="12" fillId="0" borderId="3" xfId="0" applyNumberFormat="1" applyFont="1" applyBorder="1" applyAlignment="1">
      <alignment horizontal="center" vertical="center" wrapText="1"/>
    </xf>
    <xf numFmtId="3" fontId="20" fillId="0" borderId="23" xfId="0" applyNumberFormat="1" applyFont="1" applyBorder="1" applyAlignment="1">
      <alignment horizontal="center" vertical="center" wrapText="1"/>
    </xf>
    <xf numFmtId="3" fontId="20" fillId="0" borderId="26" xfId="0" applyNumberFormat="1" applyFont="1" applyBorder="1" applyAlignment="1">
      <alignment horizontal="center" vertical="center" wrapText="1"/>
    </xf>
    <xf numFmtId="3" fontId="20" fillId="0" borderId="22" xfId="0" applyNumberFormat="1" applyFont="1" applyBorder="1" applyAlignment="1">
      <alignment horizontal="center" vertical="center" wrapText="1"/>
    </xf>
    <xf numFmtId="3" fontId="20" fillId="0" borderId="27" xfId="0" applyNumberFormat="1" applyFont="1" applyBorder="1" applyAlignment="1">
      <alignment horizontal="center" vertical="center" wrapText="1"/>
    </xf>
    <xf numFmtId="0" fontId="8" fillId="8" borderId="10" xfId="0" applyFont="1" applyFill="1" applyBorder="1" applyAlignment="1">
      <alignment horizontal="left" vertical="center" wrapText="1"/>
    </xf>
    <xf numFmtId="164" fontId="9" fillId="8" borderId="10" xfId="0" applyNumberFormat="1" applyFont="1" applyFill="1" applyBorder="1" applyAlignment="1">
      <alignment horizontal="center" vertical="center" wrapText="1"/>
    </xf>
    <xf numFmtId="164" fontId="9" fillId="8" borderId="11" xfId="0" applyNumberFormat="1" applyFont="1" applyFill="1" applyBorder="1" applyAlignment="1">
      <alignment horizontal="center" vertical="center" wrapText="1"/>
    </xf>
    <xf numFmtId="3" fontId="12" fillId="2" borderId="3" xfId="0" applyNumberFormat="1" applyFont="1" applyFill="1" applyBorder="1" applyAlignment="1">
      <alignment horizontal="center" vertical="center" wrapText="1"/>
    </xf>
    <xf numFmtId="3" fontId="20" fillId="10" borderId="23" xfId="0" applyNumberFormat="1" applyFont="1" applyFill="1" applyBorder="1" applyAlignment="1">
      <alignment horizontal="center" vertical="center" wrapText="1"/>
    </xf>
    <xf numFmtId="3" fontId="20" fillId="10" borderId="26" xfId="0" applyNumberFormat="1" applyFont="1" applyFill="1" applyBorder="1" applyAlignment="1">
      <alignment horizontal="center" vertical="center" wrapText="1"/>
    </xf>
    <xf numFmtId="3" fontId="12" fillId="9" borderId="3" xfId="0" applyNumberFormat="1" applyFont="1" applyFill="1" applyBorder="1" applyAlignment="1">
      <alignment horizontal="center" vertical="center" wrapText="1"/>
    </xf>
    <xf numFmtId="9" fontId="9" fillId="8" borderId="10" xfId="0" applyNumberFormat="1" applyFont="1" applyFill="1" applyBorder="1" applyAlignment="1">
      <alignment horizontal="center" vertical="center" wrapText="1"/>
    </xf>
    <xf numFmtId="9" fontId="9" fillId="8" borderId="11" xfId="0" applyNumberFormat="1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3" fontId="16" fillId="0" borderId="3" xfId="0" applyNumberFormat="1" applyFont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left" vertical="center" wrapText="1"/>
    </xf>
    <xf numFmtId="166" fontId="9" fillId="4" borderId="10" xfId="0" applyNumberFormat="1" applyFont="1" applyFill="1" applyBorder="1" applyAlignment="1">
      <alignment horizontal="center" vertical="center" wrapText="1"/>
    </xf>
    <xf numFmtId="166" fontId="9" fillId="4" borderId="11" xfId="0" applyNumberFormat="1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9" fontId="9" fillId="4" borderId="10" xfId="0" applyNumberFormat="1" applyFont="1" applyFill="1" applyBorder="1" applyAlignment="1">
      <alignment horizontal="center" vertical="center" wrapText="1"/>
    </xf>
    <xf numFmtId="9" fontId="9" fillId="4" borderId="11" xfId="0" applyNumberFormat="1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left" vertical="center" wrapText="1"/>
    </xf>
    <xf numFmtId="3" fontId="18" fillId="3" borderId="3" xfId="0" applyNumberFormat="1" applyFont="1" applyFill="1" applyBorder="1" applyAlignment="1">
      <alignment horizontal="center" vertical="center" wrapText="1"/>
    </xf>
    <xf numFmtId="3" fontId="18" fillId="3" borderId="7" xfId="0" applyNumberFormat="1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left" vertical="center" wrapText="1"/>
    </xf>
    <xf numFmtId="9" fontId="9" fillId="5" borderId="10" xfId="0" applyNumberFormat="1" applyFont="1" applyFill="1" applyBorder="1" applyAlignment="1">
      <alignment horizontal="center" vertical="center" wrapText="1"/>
    </xf>
    <xf numFmtId="9" fontId="9" fillId="5" borderId="1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6" borderId="21" xfId="0" applyFont="1" applyFill="1" applyBorder="1" applyAlignment="1">
      <alignment horizontal="center" vertical="center"/>
    </xf>
    <xf numFmtId="0" fontId="12" fillId="9" borderId="0" xfId="0" quotePrefix="1" applyFont="1" applyFill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164" fontId="5" fillId="9" borderId="15" xfId="0" applyNumberFormat="1" applyFont="1" applyFill="1" applyBorder="1" applyAlignment="1">
      <alignment horizontal="center" vertical="center" wrapText="1"/>
    </xf>
    <xf numFmtId="164" fontId="5" fillId="9" borderId="16" xfId="0" applyNumberFormat="1" applyFont="1" applyFill="1" applyBorder="1" applyAlignment="1">
      <alignment horizontal="center" vertical="center" wrapText="1"/>
    </xf>
    <xf numFmtId="164" fontId="5" fillId="9" borderId="9" xfId="0" applyNumberFormat="1" applyFont="1" applyFill="1" applyBorder="1" applyAlignment="1">
      <alignment horizontal="center" vertical="center" wrapText="1"/>
    </xf>
    <xf numFmtId="164" fontId="5" fillId="9" borderId="15" xfId="2" applyNumberFormat="1" applyFont="1" applyFill="1" applyBorder="1" applyAlignment="1" applyProtection="1">
      <alignment horizontal="center" vertical="center" wrapText="1"/>
    </xf>
    <xf numFmtId="164" fontId="5" fillId="9" borderId="16" xfId="2" applyNumberFormat="1" applyFont="1" applyFill="1" applyBorder="1" applyAlignment="1" applyProtection="1">
      <alignment horizontal="center" vertical="center" wrapText="1"/>
    </xf>
    <xf numFmtId="164" fontId="5" fillId="9" borderId="9" xfId="2" applyNumberFormat="1" applyFont="1" applyFill="1" applyBorder="1" applyAlignment="1" applyProtection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164" fontId="10" fillId="9" borderId="18" xfId="0" applyNumberFormat="1" applyFont="1" applyFill="1" applyBorder="1" applyAlignment="1">
      <alignment horizontal="center" vertical="center" wrapText="1"/>
    </xf>
    <xf numFmtId="164" fontId="10" fillId="9" borderId="16" xfId="0" applyNumberFormat="1" applyFont="1" applyFill="1" applyBorder="1" applyAlignment="1">
      <alignment horizontal="center" vertical="center" wrapText="1"/>
    </xf>
    <xf numFmtId="164" fontId="10" fillId="9" borderId="9" xfId="0" applyNumberFormat="1" applyFont="1" applyFill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166" fontId="14" fillId="9" borderId="18" xfId="0" applyNumberFormat="1" applyFont="1" applyFill="1" applyBorder="1" applyAlignment="1">
      <alignment horizontal="center" vertical="center" wrapText="1"/>
    </xf>
    <xf numFmtId="166" fontId="14" fillId="9" borderId="16" xfId="0" applyNumberFormat="1" applyFont="1" applyFill="1" applyBorder="1" applyAlignment="1">
      <alignment horizontal="center" vertical="center" wrapText="1"/>
    </xf>
    <xf numFmtId="166" fontId="14" fillId="9" borderId="9" xfId="0" applyNumberFormat="1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left" vertical="center" wrapText="1"/>
    </xf>
    <xf numFmtId="0" fontId="17" fillId="3" borderId="14" xfId="0" applyFont="1" applyFill="1" applyBorder="1" applyAlignment="1">
      <alignment horizontal="left" vertical="center" wrapText="1"/>
    </xf>
    <xf numFmtId="0" fontId="17" fillId="3" borderId="8" xfId="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7" fillId="3" borderId="16" xfId="0" applyFont="1" applyFill="1" applyBorder="1" applyAlignment="1">
      <alignment horizontal="left" vertical="center" wrapText="1"/>
    </xf>
    <xf numFmtId="0" fontId="17" fillId="3" borderId="9" xfId="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left" vertical="center" wrapText="1"/>
    </xf>
    <xf numFmtId="164" fontId="14" fillId="9" borderId="18" xfId="0" applyNumberFormat="1" applyFont="1" applyFill="1" applyBorder="1" applyAlignment="1">
      <alignment horizontal="center" vertical="center" wrapText="1"/>
    </xf>
    <xf numFmtId="164" fontId="14" fillId="9" borderId="16" xfId="0" applyNumberFormat="1" applyFont="1" applyFill="1" applyBorder="1" applyAlignment="1">
      <alignment horizontal="center" vertical="center" wrapText="1"/>
    </xf>
    <xf numFmtId="164" fontId="14" fillId="9" borderId="9" xfId="0" applyNumberFormat="1" applyFont="1" applyFill="1" applyBorder="1" applyAlignment="1">
      <alignment horizontal="center" vertical="center" wrapText="1"/>
    </xf>
    <xf numFmtId="164" fontId="14" fillId="9" borderId="18" xfId="2" applyNumberFormat="1" applyFont="1" applyFill="1" applyBorder="1" applyAlignment="1" applyProtection="1">
      <alignment horizontal="center" vertical="center" wrapText="1"/>
    </xf>
    <xf numFmtId="164" fontId="14" fillId="9" borderId="16" xfId="2" applyNumberFormat="1" applyFont="1" applyFill="1" applyBorder="1" applyAlignment="1" applyProtection="1">
      <alignment horizontal="center" vertical="center" wrapText="1"/>
    </xf>
    <xf numFmtId="164" fontId="14" fillId="9" borderId="9" xfId="2" applyNumberFormat="1" applyFont="1" applyFill="1" applyBorder="1" applyAlignment="1" applyProtection="1">
      <alignment horizontal="center" vertical="center" wrapText="1"/>
    </xf>
  </cellXfs>
  <cellStyles count="5">
    <cellStyle name="Moeda" xfId="1" builtinId="4"/>
    <cellStyle name="Moeda 2" xfId="3" xr:uid="{00000000-0005-0000-0000-000001000000}"/>
    <cellStyle name="Normal" xfId="0" builtinId="0"/>
    <cellStyle name="Porcentagem" xfId="2" builtinId="5"/>
    <cellStyle name="Vírgula 2" xfId="4" xr:uid="{00000000-0005-0000-0000-000004000000}"/>
  </cellStyles>
  <dxfs count="0"/>
  <tableStyles count="0" defaultTableStyle="TableStyleMedium2" defaultPivotStyle="PivotStyleLight16"/>
  <colors>
    <mruColors>
      <color rgb="FF990000"/>
      <color rgb="FFD78585"/>
      <color rgb="FF404B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0135" y="229507"/>
          <a:ext cx="943429" cy="805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  <pageSetUpPr fitToPage="1"/>
  </sheetPr>
  <dimension ref="A2:T38"/>
  <sheetViews>
    <sheetView showGridLines="0" tabSelected="1" zoomScale="70" zoomScaleNormal="70" workbookViewId="0">
      <pane ySplit="7" topLeftCell="A8" activePane="bottomLeft" state="frozen"/>
      <selection pane="bottomLeft" activeCell="B7" sqref="B7"/>
    </sheetView>
  </sheetViews>
  <sheetFormatPr defaultColWidth="8.7265625" defaultRowHeight="14.5" x14ac:dyDescent="0.35"/>
  <cols>
    <col min="1" max="1" width="2.81640625" customWidth="1"/>
    <col min="2" max="2" width="21.453125" style="67" customWidth="1"/>
    <col min="3" max="3" width="19.54296875" customWidth="1"/>
    <col min="4" max="4" width="18.7265625" customWidth="1"/>
    <col min="5" max="5" width="9.1796875" customWidth="1"/>
    <col min="6" max="6" width="7.453125" customWidth="1"/>
    <col min="7" max="7" width="10.26953125" bestFit="1" customWidth="1"/>
    <col min="8" max="8" width="21.54296875" customWidth="1"/>
    <col min="9" max="20" width="16.54296875" customWidth="1"/>
  </cols>
  <sheetData>
    <row r="2" spans="1:20" ht="15" customHeight="1" x14ac:dyDescent="0.35">
      <c r="B2" s="68" t="s">
        <v>0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1:20" ht="18.75" customHeight="1" x14ac:dyDescent="0.35"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1:20" ht="18.75" customHeight="1" x14ac:dyDescent="0.35">
      <c r="B4" s="68" t="s">
        <v>1</v>
      </c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1:20" ht="18.75" customHeight="1" x14ac:dyDescent="0.35"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</row>
    <row r="6" spans="1:20" ht="19.5" customHeight="1" thickBot="1" x14ac:dyDescent="0.4">
      <c r="B6" s="70" t="s">
        <v>2</v>
      </c>
      <c r="C6" s="70"/>
      <c r="D6" s="70"/>
      <c r="E6" s="20"/>
      <c r="F6" s="20"/>
      <c r="G6" s="20"/>
      <c r="H6" s="20"/>
      <c r="I6" s="20"/>
      <c r="J6" s="20"/>
      <c r="K6" s="20"/>
      <c r="L6" s="20"/>
      <c r="M6" s="20"/>
    </row>
    <row r="7" spans="1:20" ht="44.15" customHeight="1" thickTop="1" thickBot="1" x14ac:dyDescent="0.4">
      <c r="A7" s="21"/>
      <c r="B7" s="22" t="s">
        <v>3</v>
      </c>
      <c r="C7" s="23" t="s">
        <v>4</v>
      </c>
      <c r="D7" s="23" t="s">
        <v>5</v>
      </c>
      <c r="E7" s="23" t="s">
        <v>6</v>
      </c>
      <c r="F7" s="23" t="s">
        <v>7</v>
      </c>
      <c r="G7" s="23" t="s">
        <v>8</v>
      </c>
      <c r="H7" s="24" t="s">
        <v>9</v>
      </c>
      <c r="I7" s="25" t="s">
        <v>10</v>
      </c>
      <c r="J7" s="25" t="s">
        <v>11</v>
      </c>
      <c r="K7" s="25" t="s">
        <v>12</v>
      </c>
      <c r="L7" s="25" t="s">
        <v>13</v>
      </c>
      <c r="M7" s="25" t="s">
        <v>14</v>
      </c>
      <c r="N7" s="25" t="s">
        <v>15</v>
      </c>
      <c r="O7" s="25" t="s">
        <v>16</v>
      </c>
      <c r="P7" s="25" t="s">
        <v>17</v>
      </c>
      <c r="Q7" s="25" t="s">
        <v>18</v>
      </c>
      <c r="R7" s="25" t="s">
        <v>19</v>
      </c>
      <c r="S7" s="25" t="s">
        <v>20</v>
      </c>
      <c r="T7" s="26" t="s">
        <v>21</v>
      </c>
    </row>
    <row r="8" spans="1:20" s="27" customFormat="1" ht="5.15" customHeight="1" thickTop="1" thickBot="1" x14ac:dyDescent="0.4">
      <c r="B8" s="28"/>
    </row>
    <row r="9" spans="1:20" s="27" customFormat="1" ht="24.65" customHeight="1" thickTop="1" x14ac:dyDescent="0.35">
      <c r="A9" s="29"/>
      <c r="B9" s="71" t="s">
        <v>22</v>
      </c>
      <c r="C9" s="74" t="s">
        <v>23</v>
      </c>
      <c r="D9" s="77" t="s">
        <v>24</v>
      </c>
      <c r="E9" s="80">
        <v>0.84399999999999997</v>
      </c>
      <c r="F9" s="80">
        <v>0.81</v>
      </c>
      <c r="G9" s="83">
        <f>IFERROR(SUM(I9:T9)/SUM(I10:T10),"-")</f>
        <v>0.71375108153328026</v>
      </c>
      <c r="H9" s="30" t="s">
        <v>25</v>
      </c>
      <c r="I9" s="17">
        <v>18265802.850000001</v>
      </c>
      <c r="J9" s="11">
        <v>22976137.699999999</v>
      </c>
      <c r="K9" s="11">
        <v>24708346.609999999</v>
      </c>
      <c r="L9" s="11">
        <v>24479823.93</v>
      </c>
      <c r="M9" s="17">
        <v>25841552.510000002</v>
      </c>
      <c r="N9" s="6">
        <v>27025443.239999998</v>
      </c>
      <c r="O9" s="6">
        <v>24965092.09</v>
      </c>
      <c r="P9" s="6">
        <v>28060194.949999999</v>
      </c>
      <c r="Q9" s="6">
        <v>29790604.48</v>
      </c>
      <c r="R9" s="6">
        <v>30136411.600000001</v>
      </c>
      <c r="S9" s="11">
        <v>29268175.780000001</v>
      </c>
      <c r="T9" s="14">
        <v>32966817.109999999</v>
      </c>
    </row>
    <row r="10" spans="1:20" s="27" customFormat="1" ht="24.65" customHeight="1" x14ac:dyDescent="0.35">
      <c r="A10" s="29"/>
      <c r="B10" s="72"/>
      <c r="C10" s="75"/>
      <c r="D10" s="78"/>
      <c r="E10" s="81"/>
      <c r="F10" s="81"/>
      <c r="G10" s="84"/>
      <c r="H10" s="31" t="s">
        <v>26</v>
      </c>
      <c r="I10" s="18">
        <v>33723212.340000004</v>
      </c>
      <c r="J10" s="12">
        <v>33805027.520000003</v>
      </c>
      <c r="K10" s="12">
        <v>35287454.549999997</v>
      </c>
      <c r="L10" s="12">
        <v>34215679.399999999</v>
      </c>
      <c r="M10" s="12">
        <v>36143610.439999998</v>
      </c>
      <c r="N10" s="7">
        <v>37771758.979999997</v>
      </c>
      <c r="O10" s="7">
        <v>36373357.539999999</v>
      </c>
      <c r="P10" s="7">
        <v>36858729.990000002</v>
      </c>
      <c r="Q10" s="9">
        <v>35590476.420000002</v>
      </c>
      <c r="R10" s="7">
        <v>36547955.310000002</v>
      </c>
      <c r="S10" s="12">
        <v>35608787.079999998</v>
      </c>
      <c r="T10" s="15">
        <v>54286097.899999999</v>
      </c>
    </row>
    <row r="11" spans="1:20" s="27" customFormat="1" x14ac:dyDescent="0.35">
      <c r="A11" s="29"/>
      <c r="B11" s="73"/>
      <c r="C11" s="76"/>
      <c r="D11" s="79"/>
      <c r="E11" s="82"/>
      <c r="F11" s="82"/>
      <c r="G11" s="85"/>
      <c r="H11" s="32" t="s">
        <v>27</v>
      </c>
      <c r="I11" s="2">
        <f>IFERROR(I9/I10,"-")</f>
        <v>0.54163887668359645</v>
      </c>
      <c r="J11" s="2">
        <f t="shared" ref="J11:T11" si="0">IFERROR(J9/J10,"-")</f>
        <v>0.67966629183800165</v>
      </c>
      <c r="K11" s="2">
        <f t="shared" si="0"/>
        <v>0.70020201017871386</v>
      </c>
      <c r="L11" s="2">
        <f t="shared" si="0"/>
        <v>0.71545631591345815</v>
      </c>
      <c r="M11" s="2">
        <f t="shared" si="0"/>
        <v>0.7149687647529881</v>
      </c>
      <c r="N11" s="2">
        <f t="shared" si="0"/>
        <v>0.71549337308622207</v>
      </c>
      <c r="O11" s="2">
        <f t="shared" si="0"/>
        <v>0.68635654716630812</v>
      </c>
      <c r="P11" s="2">
        <f t="shared" si="0"/>
        <v>0.7612903363087361</v>
      </c>
      <c r="Q11" s="2">
        <f t="shared" si="0"/>
        <v>0.83703865406137767</v>
      </c>
      <c r="R11" s="2">
        <f t="shared" si="0"/>
        <v>0.82457175358738277</v>
      </c>
      <c r="S11" s="2">
        <f t="shared" si="0"/>
        <v>0.82193689198806608</v>
      </c>
      <c r="T11" s="3">
        <f t="shared" si="0"/>
        <v>0.60727918169266681</v>
      </c>
    </row>
    <row r="12" spans="1:20" s="27" customFormat="1" ht="3.65" customHeight="1" x14ac:dyDescent="0.35">
      <c r="B12" s="28"/>
    </row>
    <row r="13" spans="1:20" s="27" customFormat="1" ht="30.65" customHeight="1" x14ac:dyDescent="0.35">
      <c r="A13" s="29"/>
      <c r="B13" s="89" t="s">
        <v>28</v>
      </c>
      <c r="C13" s="92" t="s">
        <v>29</v>
      </c>
      <c r="D13" s="86" t="s">
        <v>30</v>
      </c>
      <c r="E13" s="95">
        <v>5.6000000000000001E-2</v>
      </c>
      <c r="F13" s="95">
        <v>0.2</v>
      </c>
      <c r="G13" s="95">
        <f>IFERROR(IFERROR(SUM(I13:T13)/INDEX(I14:T14,1,MATCH("-",I14:T14,0)-1),SUM(I13:T13)/T14),"-")</f>
        <v>0.20207253886010362</v>
      </c>
      <c r="H13" s="33" t="s">
        <v>31</v>
      </c>
      <c r="I13" s="34">
        <v>36</v>
      </c>
      <c r="J13" s="34">
        <v>76</v>
      </c>
      <c r="K13" s="34">
        <v>49</v>
      </c>
      <c r="L13" s="34">
        <v>52</v>
      </c>
      <c r="M13" s="34">
        <v>51</v>
      </c>
      <c r="N13" s="34">
        <v>62</v>
      </c>
      <c r="O13" s="34">
        <v>63</v>
      </c>
      <c r="P13" s="34">
        <v>41</v>
      </c>
      <c r="Q13" s="34">
        <v>62</v>
      </c>
      <c r="R13" s="34">
        <v>41</v>
      </c>
      <c r="S13" s="35">
        <v>38</v>
      </c>
      <c r="T13" s="36">
        <v>53</v>
      </c>
    </row>
    <row r="14" spans="1:20" s="27" customFormat="1" ht="30.65" customHeight="1" x14ac:dyDescent="0.35">
      <c r="A14" s="29"/>
      <c r="B14" s="90"/>
      <c r="C14" s="93"/>
      <c r="D14" s="87"/>
      <c r="E14" s="96"/>
      <c r="F14" s="96"/>
      <c r="G14" s="96"/>
      <c r="H14" s="33" t="s">
        <v>32</v>
      </c>
      <c r="I14" s="34">
        <f>2848-43</f>
        <v>2805</v>
      </c>
      <c r="J14" s="34">
        <v>2931</v>
      </c>
      <c r="K14" s="34">
        <v>3013</v>
      </c>
      <c r="L14" s="34">
        <v>3048</v>
      </c>
      <c r="M14" s="34">
        <v>3068</v>
      </c>
      <c r="N14" s="34">
        <v>3073</v>
      </c>
      <c r="O14" s="34">
        <v>3070</v>
      </c>
      <c r="P14" s="34">
        <v>3118</v>
      </c>
      <c r="Q14" s="34">
        <v>3111</v>
      </c>
      <c r="R14" s="34">
        <v>3109</v>
      </c>
      <c r="S14" s="37">
        <v>3121</v>
      </c>
      <c r="T14" s="38">
        <f>3132-44</f>
        <v>3088</v>
      </c>
    </row>
    <row r="15" spans="1:20" s="27" customFormat="1" x14ac:dyDescent="0.35">
      <c r="A15" s="29"/>
      <c r="B15" s="91"/>
      <c r="C15" s="94"/>
      <c r="D15" s="88"/>
      <c r="E15" s="97"/>
      <c r="F15" s="97"/>
      <c r="G15" s="97"/>
      <c r="H15" s="39" t="s">
        <v>27</v>
      </c>
      <c r="I15" s="40">
        <f>IFERROR(I13/I14,"-")</f>
        <v>1.2834224598930482E-2</v>
      </c>
      <c r="J15" s="40">
        <f t="shared" ref="J15:T15" si="1">IFERROR(J13/J14,"-")</f>
        <v>2.5929716820197884E-2</v>
      </c>
      <c r="K15" s="40">
        <f t="shared" si="1"/>
        <v>1.6262860935944243E-2</v>
      </c>
      <c r="L15" s="40">
        <f t="shared" si="1"/>
        <v>1.7060367454068241E-2</v>
      </c>
      <c r="M15" s="40">
        <f t="shared" si="1"/>
        <v>1.6623207301173403E-2</v>
      </c>
      <c r="N15" s="40">
        <f t="shared" si="1"/>
        <v>2.0175724048161404E-2</v>
      </c>
      <c r="O15" s="40">
        <f t="shared" si="1"/>
        <v>2.0521172638436481E-2</v>
      </c>
      <c r="P15" s="40">
        <f t="shared" si="1"/>
        <v>1.3149454778704297E-2</v>
      </c>
      <c r="Q15" s="40">
        <f t="shared" si="1"/>
        <v>1.9929283188685309E-2</v>
      </c>
      <c r="R15" s="40">
        <f t="shared" si="1"/>
        <v>1.3187520102926986E-2</v>
      </c>
      <c r="S15" s="40">
        <f t="shared" si="1"/>
        <v>1.2175584748478052E-2</v>
      </c>
      <c r="T15" s="41">
        <f t="shared" si="1"/>
        <v>1.7163212435233159E-2</v>
      </c>
    </row>
    <row r="16" spans="1:20" s="27" customFormat="1" ht="51" customHeight="1" x14ac:dyDescent="0.35">
      <c r="A16" s="29"/>
      <c r="B16" s="89" t="s">
        <v>33</v>
      </c>
      <c r="C16" s="92" t="s">
        <v>34</v>
      </c>
      <c r="D16" s="86" t="s">
        <v>35</v>
      </c>
      <c r="E16" s="95">
        <v>0.76900000000000002</v>
      </c>
      <c r="F16" s="95">
        <v>0.82499999999999996</v>
      </c>
      <c r="G16" s="95">
        <f>IFERROR(IFERROR(SUM(I16:T16)/INDEX(I17:T17,1,MATCH("-",I17:T17,0)-1),SUM(I16:T16)/T17),"-")</f>
        <v>1.0427461139896372</v>
      </c>
      <c r="H16" s="33" t="s">
        <v>36</v>
      </c>
      <c r="I16" s="42">
        <v>60</v>
      </c>
      <c r="J16" s="42">
        <v>1035</v>
      </c>
      <c r="K16" s="42">
        <v>371</v>
      </c>
      <c r="L16" s="42">
        <v>137</v>
      </c>
      <c r="M16" s="42">
        <v>200</v>
      </c>
      <c r="N16" s="42">
        <v>134</v>
      </c>
      <c r="O16" s="42">
        <v>339</v>
      </c>
      <c r="P16" s="42">
        <v>164</v>
      </c>
      <c r="Q16" s="42">
        <v>73</v>
      </c>
      <c r="R16" s="42">
        <v>161</v>
      </c>
      <c r="S16" s="43">
        <v>195</v>
      </c>
      <c r="T16" s="44">
        <v>351</v>
      </c>
    </row>
    <row r="17" spans="1:20" s="27" customFormat="1" ht="31" customHeight="1" x14ac:dyDescent="0.35">
      <c r="A17" s="29"/>
      <c r="B17" s="90"/>
      <c r="C17" s="93"/>
      <c r="D17" s="87"/>
      <c r="E17" s="96"/>
      <c r="F17" s="96"/>
      <c r="G17" s="96"/>
      <c r="H17" s="33" t="s">
        <v>37</v>
      </c>
      <c r="I17" s="45">
        <f>I14</f>
        <v>2805</v>
      </c>
      <c r="J17" s="45">
        <f t="shared" ref="J17:T17" si="2">J14</f>
        <v>2931</v>
      </c>
      <c r="K17" s="45">
        <f t="shared" si="2"/>
        <v>3013</v>
      </c>
      <c r="L17" s="45">
        <f t="shared" si="2"/>
        <v>3048</v>
      </c>
      <c r="M17" s="45">
        <f t="shared" si="2"/>
        <v>3068</v>
      </c>
      <c r="N17" s="45">
        <f t="shared" si="2"/>
        <v>3073</v>
      </c>
      <c r="O17" s="45">
        <f t="shared" si="2"/>
        <v>3070</v>
      </c>
      <c r="P17" s="45">
        <f t="shared" si="2"/>
        <v>3118</v>
      </c>
      <c r="Q17" s="45">
        <f t="shared" si="2"/>
        <v>3111</v>
      </c>
      <c r="R17" s="45">
        <f t="shared" si="2"/>
        <v>3109</v>
      </c>
      <c r="S17" s="45">
        <f t="shared" si="2"/>
        <v>3121</v>
      </c>
      <c r="T17" s="45">
        <f t="shared" si="2"/>
        <v>3088</v>
      </c>
    </row>
    <row r="18" spans="1:20" s="27" customFormat="1" x14ac:dyDescent="0.35">
      <c r="A18" s="29"/>
      <c r="B18" s="91"/>
      <c r="C18" s="94"/>
      <c r="D18" s="88"/>
      <c r="E18" s="97"/>
      <c r="F18" s="97"/>
      <c r="G18" s="97"/>
      <c r="H18" s="39" t="s">
        <v>27</v>
      </c>
      <c r="I18" s="46">
        <f>IFERROR(I16/I17,"-")</f>
        <v>2.1390374331550801E-2</v>
      </c>
      <c r="J18" s="46">
        <f t="shared" ref="J18:T18" si="3">IFERROR(J16/J17,"-")</f>
        <v>0.35312180143295802</v>
      </c>
      <c r="K18" s="46">
        <f t="shared" si="3"/>
        <v>0.12313308994357783</v>
      </c>
      <c r="L18" s="46">
        <f t="shared" si="3"/>
        <v>4.4947506561679791E-2</v>
      </c>
      <c r="M18" s="46">
        <f t="shared" si="3"/>
        <v>6.51890482398957E-2</v>
      </c>
      <c r="N18" s="46">
        <f t="shared" si="3"/>
        <v>4.3605597136348845E-2</v>
      </c>
      <c r="O18" s="46">
        <f t="shared" si="3"/>
        <v>0.11042345276872964</v>
      </c>
      <c r="P18" s="46">
        <f t="shared" si="3"/>
        <v>5.2597819114817188E-2</v>
      </c>
      <c r="Q18" s="46">
        <f t="shared" si="3"/>
        <v>2.3465123754419802E-2</v>
      </c>
      <c r="R18" s="46">
        <f t="shared" si="3"/>
        <v>5.1785139916371827E-2</v>
      </c>
      <c r="S18" s="46">
        <f t="shared" si="3"/>
        <v>6.2479974367190001E-2</v>
      </c>
      <c r="T18" s="47">
        <f t="shared" si="3"/>
        <v>0.11366580310880829</v>
      </c>
    </row>
    <row r="19" spans="1:20" s="27" customFormat="1" ht="36" customHeight="1" x14ac:dyDescent="0.35">
      <c r="A19" s="29"/>
      <c r="B19" s="89" t="s">
        <v>38</v>
      </c>
      <c r="C19" s="92" t="s">
        <v>39</v>
      </c>
      <c r="D19" s="86" t="s">
        <v>40</v>
      </c>
      <c r="E19" s="95">
        <v>0.21199999999999999</v>
      </c>
      <c r="F19" s="95">
        <v>0.19</v>
      </c>
      <c r="G19" s="95">
        <f>IFERROR(SUM(I19:T19)/SUM(I20:T20),"-")</f>
        <v>0.138552543875235</v>
      </c>
      <c r="H19" s="33" t="s">
        <v>41</v>
      </c>
      <c r="I19" s="19">
        <v>1356238.49</v>
      </c>
      <c r="J19" s="13">
        <v>1789484.9</v>
      </c>
      <c r="K19" s="13">
        <v>2089789.22</v>
      </c>
      <c r="L19" s="13">
        <v>2356014.8199999998</v>
      </c>
      <c r="M19" s="19">
        <v>3394248.77</v>
      </c>
      <c r="N19" s="8">
        <v>1589650.7</v>
      </c>
      <c r="O19" s="8">
        <v>11495676.699999999</v>
      </c>
      <c r="P19" s="8">
        <v>2239691.02</v>
      </c>
      <c r="Q19" s="10">
        <v>2276515.48</v>
      </c>
      <c r="R19" s="8">
        <v>28537440.77</v>
      </c>
      <c r="S19" s="13">
        <v>1922933.1</v>
      </c>
      <c r="T19" s="16">
        <v>2776144.17</v>
      </c>
    </row>
    <row r="20" spans="1:20" s="27" customFormat="1" ht="25.5" customHeight="1" x14ac:dyDescent="0.35">
      <c r="A20" s="29"/>
      <c r="B20" s="90"/>
      <c r="C20" s="93"/>
      <c r="D20" s="87"/>
      <c r="E20" s="96"/>
      <c r="F20" s="96"/>
      <c r="G20" s="96"/>
      <c r="H20" s="48" t="s">
        <v>26</v>
      </c>
      <c r="I20" s="4">
        <f>IF(I10=0,"-",I10)</f>
        <v>33723212.340000004</v>
      </c>
      <c r="J20" s="4">
        <f t="shared" ref="J20:T20" si="4">IF(J10=0,"-",J10)</f>
        <v>33805027.520000003</v>
      </c>
      <c r="K20" s="4">
        <f t="shared" si="4"/>
        <v>35287454.549999997</v>
      </c>
      <c r="L20" s="4">
        <f t="shared" si="4"/>
        <v>34215679.399999999</v>
      </c>
      <c r="M20" s="4">
        <f t="shared" si="4"/>
        <v>36143610.439999998</v>
      </c>
      <c r="N20" s="4">
        <f t="shared" si="4"/>
        <v>37771758.979999997</v>
      </c>
      <c r="O20" s="4">
        <f t="shared" si="4"/>
        <v>36373357.539999999</v>
      </c>
      <c r="P20" s="4">
        <f t="shared" si="4"/>
        <v>36858729.990000002</v>
      </c>
      <c r="Q20" s="4">
        <f t="shared" si="4"/>
        <v>35590476.420000002</v>
      </c>
      <c r="R20" s="4">
        <f t="shared" si="4"/>
        <v>36547955.310000002</v>
      </c>
      <c r="S20" s="4">
        <f t="shared" si="4"/>
        <v>35608787.079999998</v>
      </c>
      <c r="T20" s="5">
        <f t="shared" si="4"/>
        <v>54286097.899999999</v>
      </c>
    </row>
    <row r="21" spans="1:20" s="27" customFormat="1" x14ac:dyDescent="0.35">
      <c r="A21" s="29"/>
      <c r="B21" s="90"/>
      <c r="C21" s="94"/>
      <c r="D21" s="88"/>
      <c r="E21" s="97"/>
      <c r="F21" s="97"/>
      <c r="G21" s="97"/>
      <c r="H21" s="39" t="s">
        <v>27</v>
      </c>
      <c r="I21" s="46">
        <f>IFERROR(I19/I20,"-")</f>
        <v>4.0216764533766831E-2</v>
      </c>
      <c r="J21" s="46">
        <f t="shared" ref="J21:T21" si="5">IFERROR(J19/J20,"-")</f>
        <v>5.2935466446264255E-2</v>
      </c>
      <c r="K21" s="46">
        <f t="shared" si="5"/>
        <v>5.9221874931185713E-2</v>
      </c>
      <c r="L21" s="46">
        <f t="shared" si="5"/>
        <v>6.8857753559615126E-2</v>
      </c>
      <c r="M21" s="46">
        <f t="shared" si="5"/>
        <v>9.391006401074968E-2</v>
      </c>
      <c r="N21" s="46">
        <f t="shared" si="5"/>
        <v>4.2085694257493117E-2</v>
      </c>
      <c r="O21" s="46">
        <f t="shared" si="5"/>
        <v>0.31604661976442883</v>
      </c>
      <c r="P21" s="46">
        <f t="shared" si="5"/>
        <v>6.0764194007976995E-2</v>
      </c>
      <c r="Q21" s="46">
        <f t="shared" si="5"/>
        <v>6.3964175504004114E-2</v>
      </c>
      <c r="R21" s="46">
        <f t="shared" si="5"/>
        <v>0.78082181418755814</v>
      </c>
      <c r="S21" s="46">
        <f t="shared" si="5"/>
        <v>5.4001645596067863E-2</v>
      </c>
      <c r="T21" s="47">
        <f t="shared" si="5"/>
        <v>5.1139136489675746E-2</v>
      </c>
    </row>
    <row r="22" spans="1:20" s="27" customFormat="1" ht="38.5" customHeight="1" x14ac:dyDescent="0.35">
      <c r="A22" s="29"/>
      <c r="B22" s="90"/>
      <c r="C22" s="92" t="s">
        <v>42</v>
      </c>
      <c r="D22" s="86" t="s">
        <v>43</v>
      </c>
      <c r="E22" s="95">
        <v>0.113</v>
      </c>
      <c r="F22" s="95">
        <v>0.20100000000000001</v>
      </c>
      <c r="G22" s="95">
        <f>IFERROR(SUM(I22:T22)/SUM(I23:T23),"-")</f>
        <v>0.17485383977639382</v>
      </c>
      <c r="H22" s="33" t="s">
        <v>44</v>
      </c>
      <c r="I22" s="19">
        <v>5612079.8700000001</v>
      </c>
      <c r="J22" s="13">
        <v>5712979.5599999996</v>
      </c>
      <c r="K22" s="13">
        <v>6476056.8499999996</v>
      </c>
      <c r="L22" s="19">
        <v>5833143.8799999999</v>
      </c>
      <c r="M22" s="19">
        <v>6351245.6299999999</v>
      </c>
      <c r="N22" s="8">
        <v>6924754.8200000003</v>
      </c>
      <c r="O22" s="8">
        <v>5850989.3700000001</v>
      </c>
      <c r="P22" s="8">
        <v>7501560.4500000002</v>
      </c>
      <c r="Q22" s="10">
        <v>7539780.9800000004</v>
      </c>
      <c r="R22" s="8">
        <v>6619619.0599999996</v>
      </c>
      <c r="S22" s="13">
        <v>6623295.46</v>
      </c>
      <c r="T22" s="16">
        <v>6976401.4100000001</v>
      </c>
    </row>
    <row r="23" spans="1:20" s="27" customFormat="1" ht="23.5" customHeight="1" x14ac:dyDescent="0.35">
      <c r="A23" s="29"/>
      <c r="B23" s="90"/>
      <c r="C23" s="93"/>
      <c r="D23" s="87"/>
      <c r="E23" s="96"/>
      <c r="F23" s="96"/>
      <c r="G23" s="96"/>
      <c r="H23" s="48" t="s">
        <v>26</v>
      </c>
      <c r="I23" s="4">
        <f>IF(I10=0,"-",I10)</f>
        <v>33723212.340000004</v>
      </c>
      <c r="J23" s="4">
        <f t="shared" ref="J23:T23" si="6">IF(J10=0,"-",J10)</f>
        <v>33805027.520000003</v>
      </c>
      <c r="K23" s="4">
        <f t="shared" si="6"/>
        <v>35287454.549999997</v>
      </c>
      <c r="L23" s="4">
        <f t="shared" si="6"/>
        <v>34215679.399999999</v>
      </c>
      <c r="M23" s="4">
        <f t="shared" si="6"/>
        <v>36143610.439999998</v>
      </c>
      <c r="N23" s="4">
        <f t="shared" si="6"/>
        <v>37771758.979999997</v>
      </c>
      <c r="O23" s="4">
        <f t="shared" si="6"/>
        <v>36373357.539999999</v>
      </c>
      <c r="P23" s="4">
        <f t="shared" si="6"/>
        <v>36858729.990000002</v>
      </c>
      <c r="Q23" s="4">
        <f t="shared" si="6"/>
        <v>35590476.420000002</v>
      </c>
      <c r="R23" s="4">
        <f t="shared" si="6"/>
        <v>36547955.310000002</v>
      </c>
      <c r="S23" s="4">
        <f t="shared" si="6"/>
        <v>35608787.079999998</v>
      </c>
      <c r="T23" s="5">
        <f t="shared" si="6"/>
        <v>54286097.899999999</v>
      </c>
    </row>
    <row r="24" spans="1:20" s="27" customFormat="1" x14ac:dyDescent="0.35">
      <c r="A24" s="29"/>
      <c r="B24" s="91"/>
      <c r="C24" s="94"/>
      <c r="D24" s="88"/>
      <c r="E24" s="97"/>
      <c r="F24" s="97"/>
      <c r="G24" s="97"/>
      <c r="H24" s="39" t="s">
        <v>27</v>
      </c>
      <c r="I24" s="46">
        <f>IFERROR(I22/I23,"-")</f>
        <v>0.16641593373189309</v>
      </c>
      <c r="J24" s="46">
        <f t="shared" ref="J24:T24" si="7">IFERROR(J22/J23,"-")</f>
        <v>0.16899792661372751</v>
      </c>
      <c r="K24" s="46">
        <f t="shared" si="7"/>
        <v>0.18352292429661804</v>
      </c>
      <c r="L24" s="46">
        <f t="shared" si="7"/>
        <v>0.17048160323830952</v>
      </c>
      <c r="M24" s="46">
        <f t="shared" si="7"/>
        <v>0.17572250123001271</v>
      </c>
      <c r="N24" s="46">
        <f t="shared" si="7"/>
        <v>0.18333154205676871</v>
      </c>
      <c r="O24" s="46">
        <f t="shared" si="7"/>
        <v>0.16085920480576016</v>
      </c>
      <c r="P24" s="46">
        <f t="shared" si="7"/>
        <v>0.20352194587375147</v>
      </c>
      <c r="Q24" s="46">
        <f t="shared" si="7"/>
        <v>0.21184827342639995</v>
      </c>
      <c r="R24" s="46">
        <f t="shared" si="7"/>
        <v>0.18112146093679787</v>
      </c>
      <c r="S24" s="46">
        <f t="shared" si="7"/>
        <v>0.18600171483291086</v>
      </c>
      <c r="T24" s="47">
        <f t="shared" si="7"/>
        <v>0.12851174941420868</v>
      </c>
    </row>
    <row r="25" spans="1:20" s="27" customFormat="1" ht="51" customHeight="1" x14ac:dyDescent="0.35">
      <c r="A25" s="29"/>
      <c r="B25" s="89" t="s">
        <v>45</v>
      </c>
      <c r="C25" s="92" t="s">
        <v>46</v>
      </c>
      <c r="D25" s="86" t="s">
        <v>47</v>
      </c>
      <c r="E25" s="95">
        <v>2.1000000000000001E-2</v>
      </c>
      <c r="F25" s="95">
        <v>1.0999999999999999E-2</v>
      </c>
      <c r="G25" s="95">
        <f>IFERROR(SUM(I25:T25)/SUM(I26:T26),"-")</f>
        <v>1.2779346578374763E-2</v>
      </c>
      <c r="H25" s="33" t="s">
        <v>48</v>
      </c>
      <c r="I25" s="19">
        <v>372053.3</v>
      </c>
      <c r="J25" s="13">
        <v>219774.07999999999</v>
      </c>
      <c r="K25" s="13">
        <v>291429.39</v>
      </c>
      <c r="L25" s="13">
        <v>294469.78999999998</v>
      </c>
      <c r="M25" s="19">
        <v>503812.76</v>
      </c>
      <c r="N25" s="8">
        <v>221666.21</v>
      </c>
      <c r="O25" s="8">
        <v>204468.6</v>
      </c>
      <c r="P25" s="8">
        <v>585540.44999999995</v>
      </c>
      <c r="Q25" s="10">
        <v>266836.71000000002</v>
      </c>
      <c r="R25" s="8">
        <v>2096675.92</v>
      </c>
      <c r="S25" s="13">
        <v>285770.74</v>
      </c>
      <c r="T25" s="16">
        <v>359801.73</v>
      </c>
    </row>
    <row r="26" spans="1:20" s="27" customFormat="1" ht="23.5" customHeight="1" x14ac:dyDescent="0.35">
      <c r="A26" s="29"/>
      <c r="B26" s="90"/>
      <c r="C26" s="93"/>
      <c r="D26" s="87"/>
      <c r="E26" s="96"/>
      <c r="F26" s="96"/>
      <c r="G26" s="96"/>
      <c r="H26" s="33" t="s">
        <v>49</v>
      </c>
      <c r="I26" s="4">
        <f t="shared" ref="I26:T26" si="8">IF(I10=0,"-",I10)</f>
        <v>33723212.340000004</v>
      </c>
      <c r="J26" s="4">
        <f t="shared" si="8"/>
        <v>33805027.520000003</v>
      </c>
      <c r="K26" s="4">
        <f t="shared" si="8"/>
        <v>35287454.549999997</v>
      </c>
      <c r="L26" s="4">
        <f>IF(L10=0,"-",L10)</f>
        <v>34215679.399999999</v>
      </c>
      <c r="M26" s="4">
        <f t="shared" si="8"/>
        <v>36143610.439999998</v>
      </c>
      <c r="N26" s="4">
        <f t="shared" si="8"/>
        <v>37771758.979999997</v>
      </c>
      <c r="O26" s="4">
        <f t="shared" si="8"/>
        <v>36373357.539999999</v>
      </c>
      <c r="P26" s="4">
        <f t="shared" si="8"/>
        <v>36858729.990000002</v>
      </c>
      <c r="Q26" s="4">
        <f t="shared" si="8"/>
        <v>35590476.420000002</v>
      </c>
      <c r="R26" s="4">
        <f t="shared" si="8"/>
        <v>36547955.310000002</v>
      </c>
      <c r="S26" s="4">
        <f t="shared" si="8"/>
        <v>35608787.079999998</v>
      </c>
      <c r="T26" s="5">
        <f t="shared" si="8"/>
        <v>54286097.899999999</v>
      </c>
    </row>
    <row r="27" spans="1:20" s="27" customFormat="1" x14ac:dyDescent="0.35">
      <c r="A27" s="29"/>
      <c r="B27" s="90"/>
      <c r="C27" s="94"/>
      <c r="D27" s="88"/>
      <c r="E27" s="97"/>
      <c r="F27" s="97"/>
      <c r="G27" s="97"/>
      <c r="H27" s="39" t="s">
        <v>27</v>
      </c>
      <c r="I27" s="46">
        <f>IFERROR(I25/I26,"-")</f>
        <v>1.103255811602199E-2</v>
      </c>
      <c r="J27" s="46">
        <f t="shared" ref="J27:T27" si="9">IFERROR(J25/J26,"-")</f>
        <v>6.5012247030408563E-3</v>
      </c>
      <c r="K27" s="46">
        <f t="shared" si="9"/>
        <v>8.25872519614765E-3</v>
      </c>
      <c r="L27" s="46">
        <f t="shared" si="9"/>
        <v>8.6062821245630437E-3</v>
      </c>
      <c r="M27" s="46">
        <f t="shared" si="9"/>
        <v>1.3939192954626147E-2</v>
      </c>
      <c r="N27" s="46">
        <f t="shared" si="9"/>
        <v>5.8685699577128887E-3</v>
      </c>
      <c r="O27" s="46">
        <f t="shared" si="9"/>
        <v>5.6213837222792717E-3</v>
      </c>
      <c r="P27" s="46">
        <f t="shared" si="9"/>
        <v>1.5886072313366757E-2</v>
      </c>
      <c r="Q27" s="46">
        <f t="shared" si="9"/>
        <v>7.4974188839476066E-3</v>
      </c>
      <c r="R27" s="46">
        <f t="shared" si="9"/>
        <v>5.7367803539650319E-2</v>
      </c>
      <c r="S27" s="46">
        <f t="shared" si="9"/>
        <v>8.0252871112396224E-3</v>
      </c>
      <c r="T27" s="47">
        <f t="shared" si="9"/>
        <v>6.6278797688275179E-3</v>
      </c>
    </row>
    <row r="28" spans="1:20" s="27" customFormat="1" ht="3.65" customHeight="1" x14ac:dyDescent="0.35">
      <c r="B28" s="28"/>
    </row>
    <row r="29" spans="1:20" ht="38.15" customHeight="1" x14ac:dyDescent="0.35">
      <c r="A29" s="21"/>
      <c r="B29" s="98" t="s">
        <v>50</v>
      </c>
      <c r="C29" s="101" t="s">
        <v>51</v>
      </c>
      <c r="D29" s="104" t="s">
        <v>52</v>
      </c>
      <c r="E29" s="107">
        <v>0.66600000000000004</v>
      </c>
      <c r="F29" s="107">
        <v>1.597</v>
      </c>
      <c r="G29" s="107">
        <f>IFERROR(IFERROR(((SUM(I29:T29)/100)+SUM(I30:T30))/INDEX(I31:T31,1,MATCH("-",I31:T31,0)-1),((SUM(I29:T29)/100)+SUM(I30:T30))/T31),"-")</f>
        <v>1.5805125060786098</v>
      </c>
      <c r="H29" s="49" t="s">
        <v>53</v>
      </c>
      <c r="I29" s="50">
        <v>16996</v>
      </c>
      <c r="J29" s="50">
        <v>23025</v>
      </c>
      <c r="K29" s="50">
        <v>23266</v>
      </c>
      <c r="L29" s="50">
        <v>20295</v>
      </c>
      <c r="M29" s="50">
        <v>15997</v>
      </c>
      <c r="N29" s="50">
        <v>12359</v>
      </c>
      <c r="O29" s="50">
        <v>10066</v>
      </c>
      <c r="P29" s="50">
        <v>10385</v>
      </c>
      <c r="Q29" s="50">
        <v>10698</v>
      </c>
      <c r="R29" s="51">
        <v>13702</v>
      </c>
      <c r="S29" s="51">
        <v>14373</v>
      </c>
      <c r="T29" s="51">
        <v>12555</v>
      </c>
    </row>
    <row r="30" spans="1:20" ht="38.15" customHeight="1" x14ac:dyDescent="0.35">
      <c r="A30" s="21"/>
      <c r="B30" s="99"/>
      <c r="C30" s="102"/>
      <c r="D30" s="105"/>
      <c r="E30" s="108"/>
      <c r="F30" s="108"/>
      <c r="G30" s="108"/>
      <c r="H30" s="49" t="s">
        <v>54</v>
      </c>
      <c r="I30" s="50">
        <v>87.22</v>
      </c>
      <c r="J30" s="50">
        <v>93.59</v>
      </c>
      <c r="K30" s="50">
        <v>92.61</v>
      </c>
      <c r="L30" s="50">
        <v>80.36</v>
      </c>
      <c r="M30" s="50">
        <v>86.73</v>
      </c>
      <c r="N30" s="50">
        <v>116.13</v>
      </c>
      <c r="O30" s="50">
        <v>103.88</v>
      </c>
      <c r="P30" s="50">
        <v>88.69</v>
      </c>
      <c r="Q30" s="50">
        <v>100.94</v>
      </c>
      <c r="R30" s="50">
        <v>94.57</v>
      </c>
      <c r="S30" s="50">
        <v>94.08</v>
      </c>
      <c r="T30" s="50">
        <v>114.17</v>
      </c>
    </row>
    <row r="31" spans="1:20" ht="37" customHeight="1" x14ac:dyDescent="0.35">
      <c r="A31" s="21"/>
      <c r="B31" s="99"/>
      <c r="C31" s="102"/>
      <c r="D31" s="105"/>
      <c r="E31" s="108"/>
      <c r="F31" s="108"/>
      <c r="G31" s="108"/>
      <c r="H31" s="49" t="s">
        <v>55</v>
      </c>
      <c r="I31" s="50">
        <v>1891.88</v>
      </c>
      <c r="J31" s="50">
        <v>1891.88</v>
      </c>
      <c r="K31" s="50">
        <v>1891.88</v>
      </c>
      <c r="L31" s="50">
        <v>1891.88</v>
      </c>
      <c r="M31" s="50">
        <v>1891.88</v>
      </c>
      <c r="N31" s="50">
        <v>1891.88</v>
      </c>
      <c r="O31" s="50">
        <v>1891.88</v>
      </c>
      <c r="P31" s="50">
        <v>1891.88</v>
      </c>
      <c r="Q31" s="50">
        <v>1891.88</v>
      </c>
      <c r="R31" s="50">
        <v>1891.88</v>
      </c>
      <c r="S31" s="50">
        <v>1891.88</v>
      </c>
      <c r="T31" s="50">
        <v>1891.88</v>
      </c>
    </row>
    <row r="32" spans="1:20" x14ac:dyDescent="0.35">
      <c r="A32" s="21"/>
      <c r="B32" s="100"/>
      <c r="C32" s="103"/>
      <c r="D32" s="106"/>
      <c r="E32" s="109"/>
      <c r="F32" s="109"/>
      <c r="G32" s="109"/>
      <c r="H32" s="52" t="s">
        <v>56</v>
      </c>
      <c r="I32" s="53">
        <f>IFERROR(((I29/100)+I30)/I31,"-")</f>
        <v>0.13593885447279955</v>
      </c>
      <c r="J32" s="53">
        <f t="shared" ref="J32:T32" si="10">IFERROR(((J29/100)+J30)/J31,"-")</f>
        <v>0.17117364737721208</v>
      </c>
      <c r="K32" s="53">
        <f t="shared" si="10"/>
        <v>0.17192950927120113</v>
      </c>
      <c r="L32" s="53">
        <f t="shared" si="10"/>
        <v>0.1497505127175085</v>
      </c>
      <c r="M32" s="53">
        <f t="shared" si="10"/>
        <v>0.13039939108188678</v>
      </c>
      <c r="N32" s="53">
        <f t="shared" si="10"/>
        <v>0.12670993931961858</v>
      </c>
      <c r="O32" s="53">
        <f t="shared" si="10"/>
        <v>0.10811467957798591</v>
      </c>
      <c r="P32" s="53">
        <f t="shared" si="10"/>
        <v>0.1017717825654904</v>
      </c>
      <c r="Q32" s="53">
        <f t="shared" si="10"/>
        <v>0.1099012622365055</v>
      </c>
      <c r="R32" s="53">
        <f t="shared" si="10"/>
        <v>0.12241262659365287</v>
      </c>
      <c r="S32" s="53">
        <f t="shared" si="10"/>
        <v>0.1257003615451297</v>
      </c>
      <c r="T32" s="54">
        <f t="shared" si="10"/>
        <v>0.12670993931961858</v>
      </c>
    </row>
    <row r="33" spans="1:20" ht="38.15" customHeight="1" x14ac:dyDescent="0.35">
      <c r="A33" s="21"/>
      <c r="B33" s="98" t="s">
        <v>57</v>
      </c>
      <c r="C33" s="101" t="s">
        <v>58</v>
      </c>
      <c r="D33" s="104" t="s">
        <v>59</v>
      </c>
      <c r="E33" s="120">
        <v>0.77600000000000002</v>
      </c>
      <c r="F33" s="120">
        <v>0.94599999999999995</v>
      </c>
      <c r="G33" s="123">
        <f>IFERROR(SUM(I33:T33)/SUM(I34:T34),"-")</f>
        <v>1</v>
      </c>
      <c r="H33" s="49" t="s">
        <v>60</v>
      </c>
      <c r="I33" s="50">
        <v>11</v>
      </c>
      <c r="J33" s="50">
        <v>1</v>
      </c>
      <c r="K33" s="50">
        <v>5</v>
      </c>
      <c r="L33" s="50">
        <v>2</v>
      </c>
      <c r="M33" s="50">
        <v>3</v>
      </c>
      <c r="N33" s="50">
        <v>1</v>
      </c>
      <c r="O33" s="50">
        <v>0</v>
      </c>
      <c r="P33" s="50">
        <v>2</v>
      </c>
      <c r="Q33" s="50">
        <v>4</v>
      </c>
      <c r="R33" s="50">
        <v>3</v>
      </c>
      <c r="S33" s="50">
        <v>0</v>
      </c>
      <c r="T33" s="55">
        <v>0</v>
      </c>
    </row>
    <row r="34" spans="1:20" ht="37" customHeight="1" x14ac:dyDescent="0.35">
      <c r="A34" s="21"/>
      <c r="B34" s="99"/>
      <c r="C34" s="102"/>
      <c r="D34" s="105"/>
      <c r="E34" s="121"/>
      <c r="F34" s="121"/>
      <c r="G34" s="124"/>
      <c r="H34" s="49" t="s">
        <v>61</v>
      </c>
      <c r="I34" s="50">
        <v>11</v>
      </c>
      <c r="J34" s="50">
        <v>1</v>
      </c>
      <c r="K34" s="50">
        <v>5</v>
      </c>
      <c r="L34" s="50">
        <v>2</v>
      </c>
      <c r="M34" s="50">
        <v>3</v>
      </c>
      <c r="N34" s="50">
        <v>1</v>
      </c>
      <c r="O34" s="50">
        <v>0</v>
      </c>
      <c r="P34" s="50">
        <v>2</v>
      </c>
      <c r="Q34" s="50">
        <v>4</v>
      </c>
      <c r="R34" s="50">
        <v>3</v>
      </c>
      <c r="S34" s="50">
        <v>0</v>
      </c>
      <c r="T34" s="55">
        <v>0</v>
      </c>
    </row>
    <row r="35" spans="1:20" x14ac:dyDescent="0.35">
      <c r="A35" s="21"/>
      <c r="B35" s="119"/>
      <c r="C35" s="103"/>
      <c r="D35" s="106"/>
      <c r="E35" s="122"/>
      <c r="F35" s="122"/>
      <c r="G35" s="125"/>
      <c r="H35" s="52" t="s">
        <v>27</v>
      </c>
      <c r="I35" s="56">
        <f t="shared" ref="I35:T35" si="11">IFERROR(I33/I34,"-")</f>
        <v>1</v>
      </c>
      <c r="J35" s="56">
        <f t="shared" si="11"/>
        <v>1</v>
      </c>
      <c r="K35" s="56">
        <f t="shared" si="11"/>
        <v>1</v>
      </c>
      <c r="L35" s="56">
        <f t="shared" si="11"/>
        <v>1</v>
      </c>
      <c r="M35" s="56">
        <f t="shared" si="11"/>
        <v>1</v>
      </c>
      <c r="N35" s="56">
        <f t="shared" si="11"/>
        <v>1</v>
      </c>
      <c r="O35" s="56" t="str">
        <f t="shared" si="11"/>
        <v>-</v>
      </c>
      <c r="P35" s="56">
        <f t="shared" si="11"/>
        <v>1</v>
      </c>
      <c r="Q35" s="56">
        <f t="shared" si="11"/>
        <v>1</v>
      </c>
      <c r="R35" s="56">
        <f t="shared" si="11"/>
        <v>1</v>
      </c>
      <c r="S35" s="56" t="str">
        <f t="shared" si="11"/>
        <v>-</v>
      </c>
      <c r="T35" s="57" t="str">
        <f t="shared" si="11"/>
        <v>-</v>
      </c>
    </row>
    <row r="36" spans="1:20" ht="36.65" hidden="1" customHeight="1" x14ac:dyDescent="0.35">
      <c r="A36" s="21"/>
      <c r="B36" s="110" t="s">
        <v>62</v>
      </c>
      <c r="C36" s="113" t="s">
        <v>63</v>
      </c>
      <c r="D36" s="116" t="s">
        <v>64</v>
      </c>
      <c r="E36" s="116" t="s">
        <v>27</v>
      </c>
      <c r="F36" s="58"/>
      <c r="G36" s="116" t="s">
        <v>65</v>
      </c>
      <c r="H36" s="59" t="s">
        <v>67</v>
      </c>
      <c r="I36" s="60" t="s">
        <v>66</v>
      </c>
      <c r="J36" s="60" t="s">
        <v>66</v>
      </c>
      <c r="K36" s="60" t="s">
        <v>66</v>
      </c>
      <c r="L36" s="60" t="s">
        <v>66</v>
      </c>
      <c r="M36" s="60" t="s">
        <v>66</v>
      </c>
      <c r="N36" s="60" t="s">
        <v>66</v>
      </c>
      <c r="O36" s="60" t="s">
        <v>66</v>
      </c>
      <c r="P36" s="60" t="s">
        <v>66</v>
      </c>
      <c r="Q36" s="60" t="s">
        <v>66</v>
      </c>
      <c r="R36" s="60" t="s">
        <v>66</v>
      </c>
      <c r="S36" s="60" t="s">
        <v>66</v>
      </c>
      <c r="T36" s="61" t="s">
        <v>66</v>
      </c>
    </row>
    <row r="37" spans="1:20" ht="18.649999999999999" hidden="1" customHeight="1" x14ac:dyDescent="0.35">
      <c r="A37" s="21"/>
      <c r="B37" s="111"/>
      <c r="C37" s="114"/>
      <c r="D37" s="117"/>
      <c r="E37" s="117"/>
      <c r="F37" s="62"/>
      <c r="G37" s="117"/>
      <c r="H37" s="59" t="s">
        <v>68</v>
      </c>
      <c r="I37" s="60" t="s">
        <v>66</v>
      </c>
      <c r="J37" s="60" t="s">
        <v>66</v>
      </c>
      <c r="K37" s="60" t="s">
        <v>66</v>
      </c>
      <c r="L37" s="60" t="s">
        <v>66</v>
      </c>
      <c r="M37" s="60" t="s">
        <v>66</v>
      </c>
      <c r="N37" s="60" t="s">
        <v>66</v>
      </c>
      <c r="O37" s="60" t="s">
        <v>66</v>
      </c>
      <c r="P37" s="60" t="s">
        <v>66</v>
      </c>
      <c r="Q37" s="60" t="s">
        <v>66</v>
      </c>
      <c r="R37" s="60" t="s">
        <v>66</v>
      </c>
      <c r="S37" s="60" t="s">
        <v>66</v>
      </c>
      <c r="T37" s="61" t="s">
        <v>66</v>
      </c>
    </row>
    <row r="38" spans="1:20" ht="14.5" hidden="1" customHeight="1" x14ac:dyDescent="0.35">
      <c r="A38" s="21"/>
      <c r="B38" s="112"/>
      <c r="C38" s="115"/>
      <c r="D38" s="118"/>
      <c r="E38" s="118"/>
      <c r="F38" s="63"/>
      <c r="G38" s="118"/>
      <c r="H38" s="64" t="s">
        <v>27</v>
      </c>
      <c r="I38" s="65" t="s">
        <v>66</v>
      </c>
      <c r="J38" s="65" t="s">
        <v>66</v>
      </c>
      <c r="K38" s="65" t="s">
        <v>66</v>
      </c>
      <c r="L38" s="65" t="s">
        <v>66</v>
      </c>
      <c r="M38" s="65" t="s">
        <v>66</v>
      </c>
      <c r="N38" s="65" t="s">
        <v>66</v>
      </c>
      <c r="O38" s="65" t="s">
        <v>66</v>
      </c>
      <c r="P38" s="65" t="s">
        <v>66</v>
      </c>
      <c r="Q38" s="65" t="s">
        <v>66</v>
      </c>
      <c r="R38" s="65" t="s">
        <v>66</v>
      </c>
      <c r="S38" s="65" t="s">
        <v>66</v>
      </c>
      <c r="T38" s="66" t="s">
        <v>66</v>
      </c>
    </row>
  </sheetData>
  <sheetProtection algorithmName="SHA-512" hashValue="gNYIRTtdifS58hhQ8JCv/kfhvFZIhmMi1rdVFtAnZasw+hhOhk6wnLB957SYt10jRlP4AXIQslzaClkzooJPwA==" saltValue="C/M5HLTvGUEwCk2yI4F2+A==" spinCount="100000" sheet="1" objects="1" scenarios="1"/>
  <mergeCells count="55">
    <mergeCell ref="B36:B38"/>
    <mergeCell ref="C36:C38"/>
    <mergeCell ref="D36:D38"/>
    <mergeCell ref="E36:E38"/>
    <mergeCell ref="G36:G38"/>
    <mergeCell ref="B33:B35"/>
    <mergeCell ref="C33:C35"/>
    <mergeCell ref="D33:D35"/>
    <mergeCell ref="E33:E35"/>
    <mergeCell ref="F33:F35"/>
    <mergeCell ref="G33:G35"/>
    <mergeCell ref="B29:B32"/>
    <mergeCell ref="C29:C32"/>
    <mergeCell ref="D29:D32"/>
    <mergeCell ref="E29:E32"/>
    <mergeCell ref="F29:F32"/>
    <mergeCell ref="G29:G32"/>
    <mergeCell ref="B25:B27"/>
    <mergeCell ref="C25:C27"/>
    <mergeCell ref="D25:D27"/>
    <mergeCell ref="E25:E27"/>
    <mergeCell ref="F25:F27"/>
    <mergeCell ref="G25:G27"/>
    <mergeCell ref="C22:C24"/>
    <mergeCell ref="D22:D24"/>
    <mergeCell ref="E22:E24"/>
    <mergeCell ref="F22:F24"/>
    <mergeCell ref="G22:G24"/>
    <mergeCell ref="G19:G21"/>
    <mergeCell ref="B19:B24"/>
    <mergeCell ref="C19:C21"/>
    <mergeCell ref="D19:D21"/>
    <mergeCell ref="E19:E21"/>
    <mergeCell ref="F19:F21"/>
    <mergeCell ref="B16:B18"/>
    <mergeCell ref="C16:C18"/>
    <mergeCell ref="D16:D18"/>
    <mergeCell ref="E16:E18"/>
    <mergeCell ref="F16:F18"/>
    <mergeCell ref="G16:G18"/>
    <mergeCell ref="B13:B15"/>
    <mergeCell ref="C13:C15"/>
    <mergeCell ref="D13:D15"/>
    <mergeCell ref="E13:E15"/>
    <mergeCell ref="F13:F15"/>
    <mergeCell ref="G13:G15"/>
    <mergeCell ref="B2:T3"/>
    <mergeCell ref="B4:T5"/>
    <mergeCell ref="B6:D6"/>
    <mergeCell ref="B9:B11"/>
    <mergeCell ref="C9:C11"/>
    <mergeCell ref="D9:D11"/>
    <mergeCell ref="E9:E11"/>
    <mergeCell ref="F9:F11"/>
    <mergeCell ref="G9:G11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33"/>
  <sheetViews>
    <sheetView topLeftCell="A8" zoomScale="80" zoomScaleNormal="80" workbookViewId="0">
      <selection activeCell="E43" sqref="E43"/>
    </sheetView>
  </sheetViews>
  <sheetFormatPr defaultRowHeight="14.5" x14ac:dyDescent="0.35"/>
  <sheetData>
    <row r="1" spans="1:2" x14ac:dyDescent="0.35">
      <c r="A1" t="s">
        <v>69</v>
      </c>
      <c r="B1" t="s">
        <v>70</v>
      </c>
    </row>
    <row r="2" spans="1:2" x14ac:dyDescent="0.35">
      <c r="A2" t="s">
        <v>71</v>
      </c>
      <c r="B2" s="1">
        <v>27</v>
      </c>
    </row>
    <row r="3" spans="1:2" x14ac:dyDescent="0.35">
      <c r="A3" t="s">
        <v>72</v>
      </c>
      <c r="B3" s="1">
        <v>1</v>
      </c>
    </row>
    <row r="4" spans="1:2" x14ac:dyDescent="0.35">
      <c r="A4" t="s">
        <v>73</v>
      </c>
      <c r="B4" s="1">
        <v>20</v>
      </c>
    </row>
    <row r="5" spans="1:2" x14ac:dyDescent="0.35">
      <c r="A5" t="s">
        <v>74</v>
      </c>
      <c r="B5" s="1">
        <v>2</v>
      </c>
    </row>
    <row r="6" spans="1:2" x14ac:dyDescent="0.35">
      <c r="A6" t="s">
        <v>75</v>
      </c>
      <c r="B6" s="1">
        <v>21</v>
      </c>
    </row>
    <row r="7" spans="1:2" x14ac:dyDescent="0.35">
      <c r="A7" t="s">
        <v>76</v>
      </c>
      <c r="B7" s="1">
        <v>28</v>
      </c>
    </row>
    <row r="8" spans="1:2" x14ac:dyDescent="0.35">
      <c r="A8" t="s">
        <v>77</v>
      </c>
      <c r="B8" s="1">
        <v>3</v>
      </c>
    </row>
    <row r="9" spans="1:2" x14ac:dyDescent="0.35">
      <c r="A9" t="s">
        <v>78</v>
      </c>
      <c r="B9" s="1">
        <v>31</v>
      </c>
    </row>
    <row r="10" spans="1:2" x14ac:dyDescent="0.35">
      <c r="A10" t="s">
        <v>79</v>
      </c>
      <c r="B10" s="1">
        <v>4</v>
      </c>
    </row>
    <row r="11" spans="1:2" x14ac:dyDescent="0.35">
      <c r="A11" t="s">
        <v>80</v>
      </c>
      <c r="B11" s="1">
        <v>24</v>
      </c>
    </row>
    <row r="12" spans="1:2" x14ac:dyDescent="0.35">
      <c r="A12" t="s">
        <v>81</v>
      </c>
      <c r="B12" s="1">
        <v>5</v>
      </c>
    </row>
    <row r="13" spans="1:2" x14ac:dyDescent="0.35">
      <c r="A13" t="s">
        <v>82</v>
      </c>
      <c r="B13" s="1">
        <v>6</v>
      </c>
    </row>
    <row r="14" spans="1:2" x14ac:dyDescent="0.35">
      <c r="A14" t="s">
        <v>83</v>
      </c>
      <c r="B14" s="1">
        <v>7</v>
      </c>
    </row>
    <row r="15" spans="1:2" x14ac:dyDescent="0.35">
      <c r="A15" t="s">
        <v>84</v>
      </c>
      <c r="B15" s="1">
        <v>23</v>
      </c>
    </row>
    <row r="16" spans="1:2" x14ac:dyDescent="0.35">
      <c r="A16" t="s">
        <v>85</v>
      </c>
      <c r="B16" s="1">
        <v>8</v>
      </c>
    </row>
    <row r="17" spans="1:2" x14ac:dyDescent="0.35">
      <c r="A17" t="s">
        <v>86</v>
      </c>
      <c r="B17" s="1">
        <v>30</v>
      </c>
    </row>
    <row r="18" spans="1:2" x14ac:dyDescent="0.35">
      <c r="A18" t="s">
        <v>87</v>
      </c>
      <c r="B18" s="1">
        <v>29</v>
      </c>
    </row>
    <row r="19" spans="1:2" x14ac:dyDescent="0.35">
      <c r="A19" t="s">
        <v>88</v>
      </c>
      <c r="B19" s="1">
        <v>9</v>
      </c>
    </row>
    <row r="20" spans="1:2" x14ac:dyDescent="0.35">
      <c r="A20" t="s">
        <v>89</v>
      </c>
      <c r="B20" s="1">
        <v>10</v>
      </c>
    </row>
    <row r="21" spans="1:2" x14ac:dyDescent="0.35">
      <c r="A21" t="s">
        <v>90</v>
      </c>
      <c r="B21" s="1">
        <v>11</v>
      </c>
    </row>
    <row r="22" spans="1:2" x14ac:dyDescent="0.35">
      <c r="A22" t="s">
        <v>91</v>
      </c>
      <c r="B22" s="1">
        <v>12</v>
      </c>
    </row>
    <row r="23" spans="1:2" x14ac:dyDescent="0.35">
      <c r="A23" t="s">
        <v>92</v>
      </c>
      <c r="B23" s="1">
        <v>13</v>
      </c>
    </row>
    <row r="24" spans="1:2" x14ac:dyDescent="0.35">
      <c r="A24" t="s">
        <v>93</v>
      </c>
      <c r="B24" s="1">
        <v>22</v>
      </c>
    </row>
    <row r="25" spans="1:2" x14ac:dyDescent="0.35">
      <c r="A25" t="s">
        <v>94</v>
      </c>
      <c r="B25" s="1">
        <v>14</v>
      </c>
    </row>
    <row r="26" spans="1:2" x14ac:dyDescent="0.35">
      <c r="A26" t="s">
        <v>95</v>
      </c>
      <c r="B26" s="1">
        <v>26</v>
      </c>
    </row>
    <row r="27" spans="1:2" x14ac:dyDescent="0.35">
      <c r="A27" t="s">
        <v>96</v>
      </c>
      <c r="B27" s="1">
        <v>15</v>
      </c>
    </row>
    <row r="28" spans="1:2" x14ac:dyDescent="0.35">
      <c r="A28" t="s">
        <v>97</v>
      </c>
      <c r="B28" s="1">
        <v>16</v>
      </c>
    </row>
    <row r="29" spans="1:2" x14ac:dyDescent="0.35">
      <c r="A29" t="s">
        <v>98</v>
      </c>
      <c r="B29" s="1">
        <v>17</v>
      </c>
    </row>
    <row r="30" spans="1:2" x14ac:dyDescent="0.35">
      <c r="A30" t="s">
        <v>99</v>
      </c>
      <c r="B30" s="1">
        <v>18</v>
      </c>
    </row>
    <row r="31" spans="1:2" x14ac:dyDescent="0.35">
      <c r="A31" t="s">
        <v>100</v>
      </c>
      <c r="B31" s="1">
        <v>25</v>
      </c>
    </row>
    <row r="32" spans="1:2" x14ac:dyDescent="0.35">
      <c r="A32" t="s">
        <v>101</v>
      </c>
      <c r="B32" s="1">
        <v>32</v>
      </c>
    </row>
    <row r="33" spans="1:2" x14ac:dyDescent="0.35">
      <c r="A33" t="s">
        <v>102</v>
      </c>
      <c r="B33" s="1">
        <v>19</v>
      </c>
    </row>
  </sheetData>
  <sortState xmlns:xlrd2="http://schemas.microsoft.com/office/spreadsheetml/2017/richdata2" ref="A2:B33">
    <sortCondition ref="A3"/>
  </sortState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779DFA2-FFF4-4302-B365-EA2DE2B5967E}"/>
</file>

<file path=customXml/itemProps2.xml><?xml version="1.0" encoding="utf-8"?>
<ds:datastoreItem xmlns:ds="http://schemas.openxmlformats.org/officeDocument/2006/customXml" ds:itemID="{05030273-6B35-4B81-B4A0-F71C3E93AADE}"/>
</file>

<file path=customXml/itemProps3.xml><?xml version="1.0" encoding="utf-8"?>
<ds:datastoreItem xmlns:ds="http://schemas.openxmlformats.org/officeDocument/2006/customXml" ds:itemID="{4FB66659-2D09-4210-AE16-783DCD11C3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Instrumento de Coleta - 23</vt:lpstr>
      <vt:lpstr>Aux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Ricardo Rodrigues Silva</dc:creator>
  <cp:keywords/>
  <dc:description/>
  <cp:lastModifiedBy>Luciano Ferreira do Nascimento</cp:lastModifiedBy>
  <cp:revision/>
  <dcterms:created xsi:type="dcterms:W3CDTF">2021-11-04T12:18:22Z</dcterms:created>
  <dcterms:modified xsi:type="dcterms:W3CDTF">2024-03-08T20:28:38Z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