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64011"/>
  <mc:AlternateContent xmlns:mc="http://schemas.openxmlformats.org/markup-compatibility/2006">
    <mc:Choice Requires="x15">
      <x15ac:absPath xmlns:x15ac="http://schemas.microsoft.com/office/spreadsheetml/2010/11/ac" url="Z:\SETOR DE PLANEJAMENTO DN SESC\PLANOS PLURIANUAIS\Painel_PES_2022_2026\PES Nacional\Instrumento de Coleta\Retorno DRs\12-Resultados Dezembro\Versão compartilhada com ACO - Transparência\"/>
    </mc:Choice>
  </mc:AlternateContent>
  <workbookProtection workbookAlgorithmName="SHA-512" workbookHashValue="+trc11Fs8b0KuumegQg068tjr1FI6KMnxtn+Tc8LYZnoMPenm/TGKdC5LLopS541MAjuuOa7dif+PmxJChBUsQ==" workbookSaltValue="UMmCW7XgA3V2hZ57Lq7O8A==" workbookSpinCount="100000" lockStructure="1"/>
  <bookViews>
    <workbookView xWindow="0" yWindow="0" windowWidth="21600" windowHeight="9750" tabRatio="599"/>
  </bookViews>
  <sheets>
    <sheet name="Instrumento de Coleta" sheetId="1" r:id="rId1"/>
    <sheet name="Base" sheetId="6" state="hidden" r:id="rId2"/>
    <sheet name="Aux" sheetId="5" state="hidden" r:id="rId3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G29" i="1" l="1"/>
  <c r="T17" i="1" l="1"/>
  <c r="S17" i="1"/>
  <c r="R17" i="1"/>
  <c r="Q17" i="1"/>
  <c r="P17" i="1"/>
  <c r="O17" i="1"/>
  <c r="N17" i="1"/>
  <c r="M17" i="1"/>
  <c r="L17" i="1"/>
  <c r="K17" i="1"/>
  <c r="J17" i="1"/>
  <c r="I17" i="1"/>
  <c r="G16" i="1" s="1"/>
  <c r="G9" i="1" l="1"/>
  <c r="L26" i="1"/>
  <c r="F121" i="6" l="1"/>
  <c r="F120" i="6"/>
  <c r="F119" i="6"/>
  <c r="F118" i="6"/>
  <c r="F117" i="6"/>
  <c r="F116" i="6"/>
  <c r="F115" i="6"/>
  <c r="F114" i="6"/>
  <c r="F113" i="6"/>
  <c r="F112" i="6"/>
  <c r="F111" i="6"/>
  <c r="F110" i="6"/>
  <c r="B121" i="6"/>
  <c r="A121" i="6" s="1"/>
  <c r="B120" i="6"/>
  <c r="A120" i="6" s="1"/>
  <c r="B119" i="6"/>
  <c r="A119" i="6" s="1"/>
  <c r="B118" i="6"/>
  <c r="A118" i="6" s="1"/>
  <c r="B117" i="6"/>
  <c r="A117" i="6" s="1"/>
  <c r="B116" i="6"/>
  <c r="A116" i="6" s="1"/>
  <c r="B115" i="6"/>
  <c r="A115" i="6" s="1"/>
  <c r="B114" i="6"/>
  <c r="A114" i="6" s="1"/>
  <c r="B113" i="6"/>
  <c r="A113" i="6" s="1"/>
  <c r="B112" i="6"/>
  <c r="A112" i="6" s="1"/>
  <c r="B111" i="6"/>
  <c r="A111" i="6" s="1"/>
  <c r="B110" i="6"/>
  <c r="A110" i="6" s="1"/>
  <c r="F109" i="6"/>
  <c r="F108" i="6"/>
  <c r="F107" i="6"/>
  <c r="F106" i="6"/>
  <c r="F105" i="6"/>
  <c r="F104" i="6"/>
  <c r="F103" i="6"/>
  <c r="F102" i="6"/>
  <c r="F101" i="6"/>
  <c r="F100" i="6"/>
  <c r="F99" i="6"/>
  <c r="F98" i="6"/>
  <c r="B109" i="6"/>
  <c r="A109" i="6" s="1"/>
  <c r="B108" i="6"/>
  <c r="A108" i="6" s="1"/>
  <c r="B107" i="6"/>
  <c r="A107" i="6" s="1"/>
  <c r="B106" i="6"/>
  <c r="A106" i="6" s="1"/>
  <c r="B105" i="6"/>
  <c r="A105" i="6" s="1"/>
  <c r="B104" i="6"/>
  <c r="A104" i="6" s="1"/>
  <c r="B103" i="6"/>
  <c r="A103" i="6" s="1"/>
  <c r="B102" i="6"/>
  <c r="A102" i="6" s="1"/>
  <c r="B101" i="6"/>
  <c r="A101" i="6" s="1"/>
  <c r="B100" i="6"/>
  <c r="A100" i="6" s="1"/>
  <c r="B99" i="6"/>
  <c r="A99" i="6" s="1"/>
  <c r="B98" i="6"/>
  <c r="A98" i="6" s="1"/>
  <c r="F97" i="6"/>
  <c r="F96" i="6"/>
  <c r="F95" i="6"/>
  <c r="F94" i="6"/>
  <c r="F93" i="6"/>
  <c r="F92" i="6"/>
  <c r="F91" i="6"/>
  <c r="F90" i="6"/>
  <c r="F89" i="6"/>
  <c r="F88" i="6"/>
  <c r="F87" i="6"/>
  <c r="F86" i="6"/>
  <c r="B97" i="6"/>
  <c r="A97" i="6" s="1"/>
  <c r="B96" i="6"/>
  <c r="A96" i="6" s="1"/>
  <c r="B95" i="6"/>
  <c r="A95" i="6" s="1"/>
  <c r="B94" i="6"/>
  <c r="A94" i="6" s="1"/>
  <c r="B93" i="6"/>
  <c r="A93" i="6" s="1"/>
  <c r="B92" i="6"/>
  <c r="A92" i="6" s="1"/>
  <c r="B91" i="6"/>
  <c r="A91" i="6" s="1"/>
  <c r="B90" i="6"/>
  <c r="A90" i="6" s="1"/>
  <c r="B89" i="6"/>
  <c r="A89" i="6" s="1"/>
  <c r="B88" i="6"/>
  <c r="A88" i="6" s="1"/>
  <c r="B87" i="6"/>
  <c r="A87" i="6" s="1"/>
  <c r="B86" i="6"/>
  <c r="A86" i="6" s="1"/>
  <c r="F85" i="6"/>
  <c r="F84" i="6"/>
  <c r="F83" i="6"/>
  <c r="F82" i="6"/>
  <c r="F81" i="6"/>
  <c r="F80" i="6"/>
  <c r="F79" i="6"/>
  <c r="F78" i="6"/>
  <c r="F77" i="6"/>
  <c r="F76" i="6"/>
  <c r="F75" i="6"/>
  <c r="F74" i="6"/>
  <c r="B85" i="6"/>
  <c r="A85" i="6" s="1"/>
  <c r="B84" i="6"/>
  <c r="A84" i="6" s="1"/>
  <c r="B83" i="6"/>
  <c r="A83" i="6" s="1"/>
  <c r="B82" i="6"/>
  <c r="A82" i="6" s="1"/>
  <c r="B81" i="6"/>
  <c r="A81" i="6" s="1"/>
  <c r="B80" i="6"/>
  <c r="A80" i="6" s="1"/>
  <c r="B79" i="6"/>
  <c r="A79" i="6" s="1"/>
  <c r="B78" i="6"/>
  <c r="A78" i="6" s="1"/>
  <c r="B77" i="6"/>
  <c r="A77" i="6" s="1"/>
  <c r="B76" i="6"/>
  <c r="A76" i="6" s="1"/>
  <c r="B75" i="6"/>
  <c r="A75" i="6" s="1"/>
  <c r="B74" i="6"/>
  <c r="A74" i="6" s="1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B73" i="6"/>
  <c r="A73" i="6" s="1"/>
  <c r="B72" i="6"/>
  <c r="A72" i="6" s="1"/>
  <c r="B71" i="6"/>
  <c r="A71" i="6" s="1"/>
  <c r="B70" i="6"/>
  <c r="A70" i="6" s="1"/>
  <c r="B69" i="6"/>
  <c r="A69" i="6" s="1"/>
  <c r="B68" i="6"/>
  <c r="A68" i="6" s="1"/>
  <c r="B67" i="6"/>
  <c r="A67" i="6" s="1"/>
  <c r="B66" i="6"/>
  <c r="A66" i="6" s="1"/>
  <c r="B65" i="6"/>
  <c r="A65" i="6" s="1"/>
  <c r="B64" i="6"/>
  <c r="A64" i="6" s="1"/>
  <c r="B63" i="6"/>
  <c r="A63" i="6" s="1"/>
  <c r="B62" i="6"/>
  <c r="A62" i="6" s="1"/>
  <c r="B61" i="6"/>
  <c r="A61" i="6" s="1"/>
  <c r="B60" i="6"/>
  <c r="A60" i="6" s="1"/>
  <c r="B59" i="6"/>
  <c r="A59" i="6" s="1"/>
  <c r="B58" i="6"/>
  <c r="A58" i="6" s="1"/>
  <c r="B57" i="6"/>
  <c r="A57" i="6" s="1"/>
  <c r="B56" i="6"/>
  <c r="A56" i="6" s="1"/>
  <c r="B55" i="6"/>
  <c r="A55" i="6" s="1"/>
  <c r="B54" i="6"/>
  <c r="A54" i="6" s="1"/>
  <c r="B53" i="6"/>
  <c r="A53" i="6" s="1"/>
  <c r="B52" i="6"/>
  <c r="A52" i="6" s="1"/>
  <c r="B51" i="6"/>
  <c r="A51" i="6" s="1"/>
  <c r="B50" i="6"/>
  <c r="A50" i="6" s="1"/>
  <c r="F49" i="6"/>
  <c r="F48" i="6"/>
  <c r="F47" i="6"/>
  <c r="F46" i="6"/>
  <c r="F45" i="6"/>
  <c r="F44" i="6"/>
  <c r="F43" i="6"/>
  <c r="F42" i="6"/>
  <c r="F41" i="6"/>
  <c r="F40" i="6"/>
  <c r="F39" i="6"/>
  <c r="F38" i="6"/>
  <c r="B49" i="6"/>
  <c r="A49" i="6" s="1"/>
  <c r="B48" i="6"/>
  <c r="A48" i="6" s="1"/>
  <c r="B47" i="6"/>
  <c r="A47" i="6" s="1"/>
  <c r="B46" i="6"/>
  <c r="A46" i="6" s="1"/>
  <c r="B45" i="6"/>
  <c r="A45" i="6" s="1"/>
  <c r="B44" i="6"/>
  <c r="A44" i="6" s="1"/>
  <c r="B43" i="6"/>
  <c r="A43" i="6" s="1"/>
  <c r="B42" i="6"/>
  <c r="A42" i="6" s="1"/>
  <c r="B41" i="6"/>
  <c r="A41" i="6" s="1"/>
  <c r="B40" i="6"/>
  <c r="A40" i="6" s="1"/>
  <c r="B39" i="6"/>
  <c r="A39" i="6" s="1"/>
  <c r="B38" i="6"/>
  <c r="A38" i="6" s="1"/>
  <c r="F37" i="6"/>
  <c r="F36" i="6"/>
  <c r="F35" i="6"/>
  <c r="F34" i="6"/>
  <c r="F33" i="6"/>
  <c r="F32" i="6"/>
  <c r="F31" i="6"/>
  <c r="F30" i="6"/>
  <c r="F29" i="6"/>
  <c r="F28" i="6"/>
  <c r="F27" i="6"/>
  <c r="F26" i="6"/>
  <c r="B37" i="6"/>
  <c r="A37" i="6" s="1"/>
  <c r="B36" i="6"/>
  <c r="A36" i="6" s="1"/>
  <c r="B35" i="6"/>
  <c r="A35" i="6" s="1"/>
  <c r="B34" i="6"/>
  <c r="A34" i="6" s="1"/>
  <c r="B33" i="6"/>
  <c r="A33" i="6" s="1"/>
  <c r="B32" i="6"/>
  <c r="A32" i="6" s="1"/>
  <c r="B31" i="6"/>
  <c r="A31" i="6" s="1"/>
  <c r="B30" i="6"/>
  <c r="A30" i="6" s="1"/>
  <c r="B29" i="6"/>
  <c r="A29" i="6" s="1"/>
  <c r="B28" i="6"/>
  <c r="A28" i="6" s="1"/>
  <c r="B27" i="6"/>
  <c r="A27" i="6" s="1"/>
  <c r="B26" i="6"/>
  <c r="A26" i="6" s="1"/>
  <c r="F25" i="6"/>
  <c r="F24" i="6"/>
  <c r="F23" i="6"/>
  <c r="F22" i="6"/>
  <c r="F21" i="6"/>
  <c r="F20" i="6"/>
  <c r="F19" i="6"/>
  <c r="F18" i="6"/>
  <c r="F17" i="6"/>
  <c r="F16" i="6"/>
  <c r="F15" i="6"/>
  <c r="F14" i="6"/>
  <c r="B25" i="6"/>
  <c r="A25" i="6" s="1"/>
  <c r="B24" i="6"/>
  <c r="A24" i="6" s="1"/>
  <c r="B23" i="6"/>
  <c r="A23" i="6" s="1"/>
  <c r="B22" i="6"/>
  <c r="A22" i="6" s="1"/>
  <c r="B21" i="6"/>
  <c r="A21" i="6" s="1"/>
  <c r="B20" i="6"/>
  <c r="A20" i="6" s="1"/>
  <c r="B19" i="6"/>
  <c r="A19" i="6" s="1"/>
  <c r="B18" i="6"/>
  <c r="A18" i="6" s="1"/>
  <c r="B17" i="6"/>
  <c r="A17" i="6" s="1"/>
  <c r="B16" i="6"/>
  <c r="A16" i="6" s="1"/>
  <c r="B15" i="6"/>
  <c r="A15" i="6" s="1"/>
  <c r="B14" i="6"/>
  <c r="A14" i="6" s="1"/>
  <c r="F13" i="6"/>
  <c r="F12" i="6"/>
  <c r="F11" i="6"/>
  <c r="F10" i="6"/>
  <c r="F9" i="6"/>
  <c r="F8" i="6"/>
  <c r="F7" i="6"/>
  <c r="F6" i="6"/>
  <c r="F5" i="6"/>
  <c r="F4" i="6"/>
  <c r="F3" i="6"/>
  <c r="F2" i="6"/>
  <c r="B2" i="6"/>
  <c r="A2" i="6" s="1"/>
  <c r="B13" i="6"/>
  <c r="A13" i="6" s="1"/>
  <c r="B12" i="6"/>
  <c r="A12" i="6" s="1"/>
  <c r="B11" i="6"/>
  <c r="A11" i="6" s="1"/>
  <c r="B10" i="6"/>
  <c r="A10" i="6" s="1"/>
  <c r="B9" i="6"/>
  <c r="A9" i="6" s="1"/>
  <c r="B8" i="6"/>
  <c r="A8" i="6" s="1"/>
  <c r="B7" i="6"/>
  <c r="A7" i="6" s="1"/>
  <c r="B6" i="6"/>
  <c r="A6" i="6" s="1"/>
  <c r="B5" i="6"/>
  <c r="A5" i="6" s="1"/>
  <c r="B4" i="6"/>
  <c r="A4" i="6" s="1"/>
  <c r="B3" i="6"/>
  <c r="A3" i="6" s="1"/>
  <c r="T31" i="1" l="1"/>
  <c r="S31" i="1"/>
  <c r="R31" i="1"/>
  <c r="Q31" i="1"/>
  <c r="P31" i="1"/>
  <c r="O31" i="1"/>
  <c r="N31" i="1"/>
  <c r="M31" i="1"/>
  <c r="L31" i="1"/>
  <c r="K31" i="1"/>
  <c r="J31" i="1"/>
  <c r="I31" i="1"/>
  <c r="T26" i="1"/>
  <c r="T27" i="1" s="1"/>
  <c r="S26" i="1"/>
  <c r="S27" i="1" s="1"/>
  <c r="R26" i="1"/>
  <c r="R27" i="1" s="1"/>
  <c r="Q26" i="1"/>
  <c r="Q27" i="1" s="1"/>
  <c r="P26" i="1"/>
  <c r="P27" i="1" s="1"/>
  <c r="O26" i="1"/>
  <c r="O27" i="1" s="1"/>
  <c r="N26" i="1"/>
  <c r="N27" i="1" s="1"/>
  <c r="M26" i="1"/>
  <c r="M27" i="1" s="1"/>
  <c r="L27" i="1"/>
  <c r="K26" i="1"/>
  <c r="J26" i="1"/>
  <c r="J27" i="1" s="1"/>
  <c r="I26" i="1"/>
  <c r="I23" i="1"/>
  <c r="T23" i="1"/>
  <c r="S23" i="1"/>
  <c r="S24" i="1" s="1"/>
  <c r="R23" i="1"/>
  <c r="R24" i="1" s="1"/>
  <c r="Q23" i="1"/>
  <c r="Q24" i="1" s="1"/>
  <c r="P23" i="1"/>
  <c r="P24" i="1" s="1"/>
  <c r="O23" i="1"/>
  <c r="O24" i="1" s="1"/>
  <c r="N23" i="1"/>
  <c r="N24" i="1" s="1"/>
  <c r="M23" i="1"/>
  <c r="M24" i="1" s="1"/>
  <c r="L23" i="1"/>
  <c r="L24" i="1" s="1"/>
  <c r="K23" i="1"/>
  <c r="J23" i="1"/>
  <c r="J24" i="1" s="1"/>
  <c r="I20" i="1"/>
  <c r="T20" i="1"/>
  <c r="T21" i="1" s="1"/>
  <c r="S20" i="1"/>
  <c r="S21" i="1" s="1"/>
  <c r="R20" i="1"/>
  <c r="R21" i="1" s="1"/>
  <c r="Q20" i="1"/>
  <c r="Q21" i="1" s="1"/>
  <c r="P20" i="1"/>
  <c r="P21" i="1" s="1"/>
  <c r="O20" i="1"/>
  <c r="O21" i="1" s="1"/>
  <c r="N20" i="1"/>
  <c r="N21" i="1" s="1"/>
  <c r="M20" i="1"/>
  <c r="M21" i="1" s="1"/>
  <c r="L20" i="1"/>
  <c r="L21" i="1" s="1"/>
  <c r="K20" i="1"/>
  <c r="J20" i="1"/>
  <c r="J21" i="1" s="1"/>
  <c r="T18" i="1"/>
  <c r="S18" i="1"/>
  <c r="R18" i="1"/>
  <c r="P18" i="1"/>
  <c r="O18" i="1"/>
  <c r="N18" i="1"/>
  <c r="M18" i="1"/>
  <c r="I18" i="1"/>
  <c r="Q18" i="1"/>
  <c r="T24" i="1"/>
  <c r="I15" i="1"/>
  <c r="T15" i="1"/>
  <c r="S15" i="1"/>
  <c r="R15" i="1"/>
  <c r="Q15" i="1"/>
  <c r="P15" i="1"/>
  <c r="O15" i="1"/>
  <c r="N15" i="1"/>
  <c r="M15" i="1"/>
  <c r="L15" i="1"/>
  <c r="K15" i="1"/>
  <c r="J15" i="1"/>
  <c r="T11" i="1"/>
  <c r="S11" i="1"/>
  <c r="R11" i="1"/>
  <c r="Q11" i="1"/>
  <c r="P11" i="1"/>
  <c r="O11" i="1"/>
  <c r="N11" i="1"/>
  <c r="M11" i="1"/>
  <c r="L11" i="1"/>
  <c r="K11" i="1"/>
  <c r="J11" i="1"/>
  <c r="I11" i="1"/>
  <c r="I27" i="1" l="1"/>
  <c r="G25" i="1"/>
  <c r="I21" i="1"/>
  <c r="G19" i="1"/>
  <c r="I24" i="1"/>
  <c r="G22" i="1"/>
  <c r="K27" i="1"/>
  <c r="K24" i="1"/>
  <c r="K21" i="1"/>
  <c r="L18" i="1"/>
  <c r="K18" i="1"/>
  <c r="J18" i="1"/>
</calcChain>
</file>

<file path=xl/sharedStrings.xml><?xml version="1.0" encoding="utf-8"?>
<sst xmlns="http://schemas.openxmlformats.org/spreadsheetml/2006/main" count="257" uniqueCount="111">
  <si>
    <t>Ciclo do Planejamento Estratégico do Sesc  2022-2026</t>
  </si>
  <si>
    <t>Coleta de Resultados</t>
  </si>
  <si>
    <t>* Os campos em cinza são de preenchimento automático</t>
  </si>
  <si>
    <t>Objetivo Estratégico</t>
  </si>
  <si>
    <t>Indicador</t>
  </si>
  <si>
    <t>Fórmula</t>
  </si>
  <si>
    <t>Meta Retif. Nacional</t>
  </si>
  <si>
    <t>Meta DR</t>
  </si>
  <si>
    <t>Resultado Acumulado</t>
  </si>
  <si>
    <t>Variáveis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</si>
  <si>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</si>
  <si>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</si>
  <si>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</si>
  <si>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</si>
  <si>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</si>
  <si>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</si>
  <si>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</si>
  <si>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</si>
  <si>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</si>
  <si>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</si>
  <si>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</si>
  <si>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</si>
  <si>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Assegurar o equilíbrio econômico financeiro da Instituição</t>
  </si>
  <si>
    <t>Índice de comprometimento da receita corrente (ICRR)</t>
  </si>
  <si>
    <t>(Despesas Correntes / Receitas Correntes) * 100</t>
  </si>
  <si>
    <t>Despesas Correntes</t>
  </si>
  <si>
    <t>Receitas Correntes</t>
  </si>
  <si>
    <t>%</t>
  </si>
  <si>
    <t>Proporcionar ambiente de valorização das pessoas</t>
  </si>
  <si>
    <t>Índice de Demissões Voluntárias (IDV)</t>
  </si>
  <si>
    <t>(Demissões voluntárias / Total de empregados no período de referência) * 100</t>
  </si>
  <si>
    <t>Demissões voluntárias</t>
  </si>
  <si>
    <t>Total de empregados no período de referência</t>
  </si>
  <si>
    <t>Promover ações de desenvolvimento</t>
  </si>
  <si>
    <t>Índice de Empregados Treinados (IET)</t>
  </si>
  <si>
    <t>(Nº de empregados que participaram das ações de desenvolvimento / Nº total de empregados) * 100</t>
  </si>
  <si>
    <t>Nº de empregados que participaram das ações de desenvolvimento</t>
  </si>
  <si>
    <t>Nº total de empregados</t>
  </si>
  <si>
    <t>Assegurar a funcionalidade da infraestrutura para o desenvolvimento das ações</t>
  </si>
  <si>
    <t>Índice de Investimentos Realizados em Infraestrutura (IIRI)</t>
  </si>
  <si>
    <t>(Despesas de capital / Receitas Correntes) * 100</t>
  </si>
  <si>
    <t>Despesas de Capital</t>
  </si>
  <si>
    <t>Índice de Recursos Financeiros Alocados em Manutenção (IRFM)</t>
  </si>
  <si>
    <t>(Despesas correntes de manutenção / Receitas Correntes) * 100</t>
  </si>
  <si>
    <t>Despesas correntes de manutenção</t>
  </si>
  <si>
    <t>Aprimorar soluções de tecnologia da informação e comunicação (TIC)</t>
  </si>
  <si>
    <t>Índice de Recursos Financeiros Alocados em
Tecnologia da Informação e
Comunicação (IRFT)</t>
  </si>
  <si>
    <t>(Despesas com TIC / Receitas correntes) * 100</t>
  </si>
  <si>
    <t>Despesas com TIC</t>
  </si>
  <si>
    <t>Receitas correntes</t>
  </si>
  <si>
    <t>-</t>
  </si>
  <si>
    <t>Articular e fortalecer projetos em rede</t>
  </si>
  <si>
    <t>Índice de Ações em Rede Implementadas (IARI)</t>
  </si>
  <si>
    <t>(Ações em rede realizadas / Ações em redes planejadas) * 100</t>
  </si>
  <si>
    <t>Ações em rede realizadas</t>
  </si>
  <si>
    <t>Ações em redes planejadas</t>
  </si>
  <si>
    <t>Fortalecer o reconhecimento do Sesc</t>
  </si>
  <si>
    <t>Índice de Reconhecimento do Sesc pelos Clientes e Sociedade como Instituição Social de relevância (IRS)</t>
  </si>
  <si>
    <t>(Total de respostas bom e ótimo / Total de respostas) * 100</t>
  </si>
  <si>
    <t>Bianual</t>
  </si>
  <si>
    <t>Total de respostas bom e ótimo</t>
  </si>
  <si>
    <t>Total de respostas</t>
  </si>
  <si>
    <t>CHAVE</t>
  </si>
  <si>
    <t>COD_DP</t>
  </si>
  <si>
    <t>COD_VAR</t>
  </si>
  <si>
    <t>ANO</t>
  </si>
  <si>
    <t>Mês</t>
  </si>
  <si>
    <t>RESULTADO</t>
  </si>
  <si>
    <t>Selecione o Departamento Regional</t>
  </si>
  <si>
    <t>SC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</si>
  <si>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</si>
  <si>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</si>
  <si>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</si>
  <si>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</si>
  <si>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</si>
  <si>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</si>
  <si>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</si>
  <si>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</si>
  <si>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</si>
  <si>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DEPARTAMENTOS</t>
  </si>
  <si>
    <t>AC</t>
  </si>
  <si>
    <t>AL</t>
  </si>
  <si>
    <t>AM</t>
  </si>
  <si>
    <t>AP</t>
  </si>
  <si>
    <t>BA</t>
  </si>
  <si>
    <t>BR</t>
  </si>
  <si>
    <t>CE</t>
  </si>
  <si>
    <t>CO</t>
  </si>
  <si>
    <t>DF</t>
  </si>
  <si>
    <t>ES</t>
  </si>
  <si>
    <t>GO</t>
  </si>
  <si>
    <t>MA</t>
  </si>
  <si>
    <t>MG</t>
  </si>
  <si>
    <t>MS</t>
  </si>
  <si>
    <t>MT</t>
  </si>
  <si>
    <t>ND</t>
  </si>
  <si>
    <t>NO</t>
  </si>
  <si>
    <t>PA</t>
  </si>
  <si>
    <t>PB</t>
  </si>
  <si>
    <t>PE</t>
  </si>
  <si>
    <t>PI</t>
  </si>
  <si>
    <t>PR</t>
  </si>
  <si>
    <t>RJ</t>
  </si>
  <si>
    <t>RN</t>
  </si>
  <si>
    <t>RO</t>
  </si>
  <si>
    <t>RR</t>
  </si>
  <si>
    <t>RS</t>
  </si>
  <si>
    <t>SE</t>
  </si>
  <si>
    <t>SP</t>
  </si>
  <si>
    <t>SS</t>
  </si>
  <si>
    <t>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</si>
</sst>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0.0%"/>
    <numFmt numFmtId="165" formatCode="_-&quot;R$&quot;* #,##0.00_-;\-&quot;R$&quot;* #,##0.00_-;_-&quot;R$&quot;* &quot;-&quot;??_-;_-@_-"/>
  </numFmts>
  <fonts count="2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i/>
      <sz val="11"/>
      <color theme="9" tint="-0.249977111117893"/>
      <name val="Calibri"/>
      <family val="2"/>
      <scheme val="minor"/>
    </font>
    <font>
      <sz val="10"/>
      <color theme="9" tint="-0.249977111117893"/>
      <name val="Calibri"/>
      <family val="2"/>
      <scheme val="minor"/>
    </font>
    <font>
      <i/>
      <sz val="11"/>
      <color theme="0"/>
      <name val="Calibri"/>
      <family val="2"/>
      <scheme val="minor"/>
    </font>
    <font>
      <sz val="10"/>
      <color theme="0"/>
      <name val="Calibri"/>
      <family val="2"/>
      <scheme val="minor"/>
    </font>
    <font>
      <sz val="11"/>
      <color rgb="FF990000"/>
      <name val="Calibri"/>
      <family val="2"/>
      <scheme val="minor"/>
    </font>
    <font>
      <i/>
      <sz val="11"/>
      <color rgb="FF990000"/>
      <name val="Calibri"/>
      <family val="2"/>
      <scheme val="minor"/>
    </font>
    <font>
      <sz val="10"/>
      <color rgb="FF990000"/>
      <name val="Calibri"/>
      <family val="2"/>
      <scheme val="minor"/>
    </font>
    <font>
      <i/>
      <sz val="11"/>
      <color theme="5" tint="-0.249977111117893"/>
      <name val="Calibri"/>
      <family val="2"/>
      <scheme val="minor"/>
    </font>
    <font>
      <sz val="11"/>
      <color rgb="FF0070C0"/>
      <name val="Calibri"/>
      <family val="2"/>
      <scheme val="minor"/>
    </font>
    <font>
      <i/>
      <sz val="11"/>
      <color rgb="FF0070C0"/>
      <name val="Calibri"/>
      <family val="2"/>
      <scheme val="minor"/>
    </font>
    <font>
      <sz val="10"/>
      <color rgb="FF0070C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sz val="10"/>
      <color rgb="FF548235"/>
      <name val="Calibri"/>
      <family val="2"/>
    </font>
    <font>
      <sz val="10"/>
      <color rgb="FF99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404B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000000"/>
      </patternFill>
    </fill>
  </fills>
  <borders count="28">
    <border>
      <left/>
      <right/>
      <top/>
      <bottom/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/>
      <top style="hair">
        <color theme="0" tint="-0.14999847407452621"/>
      </top>
      <bottom style="hair">
        <color theme="0" tint="-0.14999847407452621"/>
      </bottom>
      <diagonal/>
    </border>
    <border>
      <left/>
      <right style="double">
        <color theme="0" tint="-0.14999847407452621"/>
      </right>
      <top/>
      <bottom/>
      <diagonal/>
    </border>
    <border>
      <left style="hair">
        <color theme="0" tint="-0.14999847407452621"/>
      </left>
      <right/>
      <top style="double">
        <color theme="0" tint="-0.14999847407452621"/>
      </top>
      <bottom style="hair">
        <color theme="0" tint="-0.14999847407452621"/>
      </bottom>
      <diagonal/>
    </border>
    <border>
      <left style="thin">
        <color theme="0" tint="-0.14996795556505021"/>
      </left>
      <right style="thin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 style="hair">
        <color theme="0" tint="-0.14999847407452621"/>
      </top>
      <bottom style="hair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hair">
        <color theme="0" tint="-0.14999847407452621"/>
      </left>
      <right style="hair">
        <color theme="0" tint="-0.14999847407452621"/>
      </right>
      <top/>
      <bottom style="hair">
        <color theme="0" tint="-0.14999847407452621"/>
      </bottom>
      <diagonal/>
    </border>
    <border>
      <left style="hair">
        <color theme="0" tint="-0.14999847407452621"/>
      </left>
      <right/>
      <top/>
      <bottom style="hair">
        <color theme="0" tint="-0.14999847407452621"/>
      </bottom>
      <diagonal/>
    </border>
    <border>
      <left style="hair">
        <color theme="0" tint="-0.14999847407452621"/>
      </left>
      <right style="double">
        <color theme="0" tint="-0.14996795556505021"/>
      </right>
      <top/>
      <bottom style="hair">
        <color theme="0" tint="-0.14999847407452621"/>
      </bottom>
      <diagonal/>
    </border>
    <border>
      <left/>
      <right/>
      <top style="double">
        <color theme="0" tint="-0.14999847407452621"/>
      </top>
      <bottom style="double">
        <color theme="0" tint="-0.14999847407452621"/>
      </bottom>
      <diagonal/>
    </border>
    <border>
      <left style="double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double">
        <color theme="0" tint="-0.14999847407452621"/>
      </left>
      <right style="hair">
        <color theme="0" tint="-0.14999847407452621"/>
      </right>
      <top/>
      <bottom/>
      <diagonal/>
    </border>
    <border>
      <left style="hair">
        <color theme="0" tint="-0.14999847407452621"/>
      </left>
      <right style="hair">
        <color theme="0" tint="-0.14999847407452621"/>
      </right>
      <top style="double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/>
      <bottom/>
      <diagonal/>
    </border>
    <border>
      <left style="double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hair">
        <color theme="0" tint="-0.14999847407452621"/>
      </left>
      <right style="hair">
        <color theme="0" tint="-0.14999847407452621"/>
      </right>
      <top style="hair">
        <color theme="0" tint="-0.14999847407452621"/>
      </top>
      <bottom/>
      <diagonal/>
    </border>
    <border>
      <left style="thin">
        <color theme="0" tint="-0.14996795556505021"/>
      </left>
      <right style="double">
        <color theme="0" tint="-0.14996795556505021"/>
      </right>
      <top style="double">
        <color theme="0" tint="-0.14999847407452621"/>
      </top>
      <bottom style="double">
        <color theme="0" tint="-0.14999847407452621"/>
      </bottom>
      <diagonal/>
    </border>
    <border>
      <left/>
      <right/>
      <top style="hair">
        <color theme="0" tint="-0.14999847407452621"/>
      </top>
      <bottom style="hair">
        <color theme="0" tint="-0.14999847407452621"/>
      </bottom>
      <diagonal/>
    </border>
    <border>
      <left/>
      <right/>
      <top/>
      <bottom style="thin">
        <color theme="0"/>
      </bottom>
      <diagonal/>
    </border>
    <border>
      <left style="hair">
        <color rgb="FFD9D9D9"/>
      </left>
      <right/>
      <top/>
      <bottom style="hair">
        <color rgb="FFD9D9D9"/>
      </bottom>
      <diagonal/>
    </border>
    <border>
      <left style="hair">
        <color rgb="FFD9D9D9"/>
      </left>
      <right/>
      <top style="hair">
        <color rgb="FFD9D9D9"/>
      </top>
      <bottom style="hair">
        <color rgb="FFD9D9D9"/>
      </bottom>
      <diagonal/>
    </border>
    <border>
      <left style="hair">
        <color rgb="FFD9D9D9"/>
      </left>
      <right/>
      <top style="double">
        <color rgb="FFD9D9D9"/>
      </top>
      <bottom style="hair">
        <color rgb="FFD9D9D9"/>
      </bottom>
      <diagonal/>
    </border>
    <border>
      <left style="hair">
        <color rgb="FFD9D9D9"/>
      </left>
      <right style="double">
        <color rgb="FFD9D9D9"/>
      </right>
      <top style="hair">
        <color rgb="FFD9D9D9"/>
      </top>
      <bottom style="hair">
        <color rgb="FFD9D9D9"/>
      </bottom>
      <diagonal/>
    </border>
    <border>
      <left style="hair">
        <color rgb="FFD9D9D9"/>
      </left>
      <right style="double">
        <color rgb="FFD9D9D9"/>
      </right>
      <top/>
      <bottom style="hair">
        <color rgb="FFD9D9D9"/>
      </bottom>
      <diagonal/>
    </border>
    <border>
      <left style="hair">
        <color rgb="FFD9D9D9"/>
      </left>
      <right style="double">
        <color rgb="FFD9D9D9"/>
      </right>
      <top style="double">
        <color rgb="FFD9D9D9"/>
      </top>
      <bottom style="hair">
        <color rgb="FFD9D9D9"/>
      </bottom>
      <diagonal/>
    </border>
  </borders>
  <cellStyleXfs count="5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4">
    <xf numFmtId="0" fontId="0" fillId="0" borderId="0" xfId="0"/>
    <xf numFmtId="3" fontId="12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0" fillId="0" borderId="0" xfId="0" applyNumberFormat="1"/>
    <xf numFmtId="0" fontId="0" fillId="9" borderId="0" xfId="0" applyFill="1"/>
    <xf numFmtId="4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3" fontId="0" fillId="0" borderId="0" xfId="0" applyNumberFormat="1" applyAlignment="1">
      <alignment horizontal="right"/>
    </xf>
    <xf numFmtId="0" fontId="2" fillId="0" borderId="0" xfId="0" applyFont="1" applyAlignment="1">
      <alignment horizontal="center" vertical="center"/>
    </xf>
    <xf numFmtId="0" fontId="0" fillId="0" borderId="4" xfId="0" applyBorder="1"/>
    <xf numFmtId="0" fontId="1" fillId="6" borderId="1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6" borderId="12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0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5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8" fillId="7" borderId="10" xfId="0" applyFont="1" applyFill="1" applyBorder="1" applyAlignment="1">
      <alignment horizontal="left" vertical="center" wrapText="1"/>
    </xf>
    <xf numFmtId="9" fontId="9" fillId="7" borderId="10" xfId="2" applyFont="1" applyFill="1" applyBorder="1" applyAlignment="1" applyProtection="1">
      <alignment horizontal="center" vertical="center" wrapText="1"/>
    </xf>
    <xf numFmtId="9" fontId="9" fillId="7" borderId="11" xfId="2" applyFont="1" applyFill="1" applyBorder="1" applyAlignment="1" applyProtection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8" fillId="8" borderId="10" xfId="0" applyFont="1" applyFill="1" applyBorder="1" applyAlignment="1">
      <alignment horizontal="left" vertical="center" wrapText="1"/>
    </xf>
    <xf numFmtId="164" fontId="9" fillId="8" borderId="10" xfId="0" applyNumberFormat="1" applyFont="1" applyFill="1" applyBorder="1" applyAlignment="1">
      <alignment horizontal="center" vertical="center" wrapText="1"/>
    </xf>
    <xf numFmtId="9" fontId="9" fillId="8" borderId="10" xfId="0" applyNumberFormat="1" applyFont="1" applyFill="1" applyBorder="1" applyAlignment="1">
      <alignment horizontal="center" vertical="center" wrapText="1"/>
    </xf>
    <xf numFmtId="0" fontId="11" fillId="0" borderId="10" xfId="0" applyFont="1" applyBorder="1" applyAlignment="1">
      <alignment horizontal="left" vertical="center" wrapText="1"/>
    </xf>
    <xf numFmtId="44" fontId="12" fillId="10" borderId="3" xfId="1" applyFont="1" applyFill="1" applyBorder="1" applyAlignment="1" applyProtection="1">
      <alignment horizontal="center" vertical="center" wrapText="1"/>
    </xf>
    <xf numFmtId="44" fontId="12" fillId="10" borderId="7" xfId="1" applyFont="1" applyFill="1" applyBorder="1" applyAlignment="1" applyProtection="1">
      <alignment horizontal="center" vertical="center" wrapText="1"/>
    </xf>
    <xf numFmtId="0" fontId="15" fillId="0" borderId="3" xfId="0" applyFont="1" applyBorder="1" applyAlignment="1">
      <alignment horizontal="left" vertical="center" wrapText="1"/>
    </xf>
    <xf numFmtId="0" fontId="8" fillId="4" borderId="10" xfId="0" applyFont="1" applyFill="1" applyBorder="1" applyAlignment="1">
      <alignment horizontal="left" vertical="center" wrapText="1"/>
    </xf>
    <xf numFmtId="9" fontId="9" fillId="4" borderId="10" xfId="0" applyNumberFormat="1" applyFont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3" fillId="3" borderId="3" xfId="0" applyFont="1" applyFill="1" applyBorder="1" applyAlignment="1">
      <alignment horizontal="left" vertical="center" wrapText="1"/>
    </xf>
    <xf numFmtId="3" fontId="18" fillId="3" borderId="3" xfId="0" applyNumberFormat="1" applyFont="1" applyFill="1" applyBorder="1" applyAlignment="1">
      <alignment horizontal="center" vertical="center" wrapText="1"/>
    </xf>
    <xf numFmtId="3" fontId="18" fillId="3" borderId="7" xfId="0" applyNumberFormat="1" applyFont="1" applyFill="1" applyBorder="1" applyAlignment="1">
      <alignment horizontal="center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7" fillId="3" borderId="9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horizontal="left" vertical="center" wrapText="1"/>
    </xf>
    <xf numFmtId="9" fontId="9" fillId="5" borderId="10" xfId="0" applyNumberFormat="1" applyFont="1" applyFill="1" applyBorder="1" applyAlignment="1">
      <alignment horizontal="center" vertical="center" wrapText="1"/>
    </xf>
    <xf numFmtId="9" fontId="9" fillId="5" borderId="1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3" fontId="12" fillId="10" borderId="3" xfId="0" applyNumberFormat="1" applyFont="1" applyFill="1" applyBorder="1" applyAlignment="1">
      <alignment horizontal="center" vertical="center" wrapText="1"/>
    </xf>
    <xf numFmtId="44" fontId="7" fillId="0" borderId="5" xfId="1" applyFont="1" applyBorder="1" applyAlignment="1" applyProtection="1">
      <alignment horizontal="center" vertical="center" wrapText="1"/>
    </xf>
    <xf numFmtId="44" fontId="7" fillId="0" borderId="10" xfId="1" applyFont="1" applyBorder="1" applyAlignment="1" applyProtection="1">
      <alignment horizontal="center" vertical="center" wrapText="1"/>
    </xf>
    <xf numFmtId="44" fontId="12" fillId="0" borderId="3" xfId="1" applyFont="1" applyBorder="1" applyAlignment="1" applyProtection="1">
      <alignment horizontal="center" vertical="center" wrapText="1"/>
    </xf>
    <xf numFmtId="3" fontId="12" fillId="0" borderId="3" xfId="0" applyNumberFormat="1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3" fontId="12" fillId="2" borderId="3" xfId="0" applyNumberFormat="1" applyFont="1" applyFill="1" applyBorder="1" applyAlignment="1">
      <alignment horizontal="center" vertical="center" wrapText="1"/>
    </xf>
    <xf numFmtId="8" fontId="19" fillId="0" borderId="22" xfId="1" applyNumberFormat="1" applyFont="1" applyBorder="1" applyAlignment="1" applyProtection="1">
      <alignment horizontal="center" vertical="center" wrapText="1"/>
    </xf>
    <xf numFmtId="8" fontId="20" fillId="0" borderId="23" xfId="1" applyNumberFormat="1" applyFont="1" applyBorder="1" applyAlignment="1" applyProtection="1">
      <alignment horizontal="center" vertical="center" wrapText="1"/>
    </xf>
    <xf numFmtId="8" fontId="19" fillId="0" borderId="24" xfId="1" applyNumberFormat="1" applyFont="1" applyFill="1" applyBorder="1" applyAlignment="1" applyProtection="1">
      <alignment horizontal="center" vertical="center" wrapText="1"/>
    </xf>
    <xf numFmtId="8" fontId="19" fillId="0" borderId="22" xfId="1" applyNumberFormat="1" applyFont="1" applyFill="1" applyBorder="1" applyAlignment="1" applyProtection="1">
      <alignment horizontal="center" vertical="center" wrapText="1"/>
    </xf>
    <xf numFmtId="8" fontId="20" fillId="0" borderId="23" xfId="1" applyNumberFormat="1" applyFont="1" applyFill="1" applyBorder="1" applyAlignment="1" applyProtection="1">
      <alignment horizontal="center" vertical="center" wrapText="1"/>
    </xf>
    <xf numFmtId="0" fontId="1" fillId="6" borderId="6" xfId="0" applyFont="1" applyFill="1" applyBorder="1" applyAlignment="1" applyProtection="1">
      <alignment horizontal="center" vertical="center" wrapText="1"/>
    </xf>
    <xf numFmtId="0" fontId="1" fillId="6" borderId="19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vertical="center"/>
    </xf>
    <xf numFmtId="8" fontId="19" fillId="0" borderId="27" xfId="1" applyNumberFormat="1" applyFont="1" applyFill="1" applyBorder="1" applyAlignment="1" applyProtection="1">
      <alignment horizontal="center" vertical="center" wrapText="1"/>
    </xf>
    <xf numFmtId="8" fontId="19" fillId="0" borderId="26" xfId="1" applyNumberFormat="1" applyFont="1" applyFill="1" applyBorder="1" applyAlignment="1" applyProtection="1">
      <alignment horizontal="center" vertical="center" wrapText="1"/>
    </xf>
    <xf numFmtId="3" fontId="12" fillId="0" borderId="3" xfId="0" applyNumberFormat="1" applyFont="1" applyBorder="1" applyAlignment="1" applyProtection="1">
      <alignment horizontal="center" vertical="center" wrapText="1"/>
    </xf>
    <xf numFmtId="3" fontId="20" fillId="0" borderId="23" xfId="0" applyNumberFormat="1" applyFont="1" applyBorder="1" applyAlignment="1" applyProtection="1">
      <alignment horizontal="center" vertical="center" wrapText="1"/>
    </xf>
    <xf numFmtId="3" fontId="20" fillId="0" borderId="25" xfId="0" applyNumberFormat="1" applyFont="1" applyBorder="1" applyAlignment="1" applyProtection="1">
      <alignment horizontal="center" vertical="center" wrapText="1"/>
    </xf>
    <xf numFmtId="3" fontId="20" fillId="0" borderId="22" xfId="0" applyNumberFormat="1" applyFont="1" applyBorder="1" applyAlignment="1" applyProtection="1">
      <alignment horizontal="center" vertical="center" wrapText="1"/>
    </xf>
    <xf numFmtId="3" fontId="20" fillId="0" borderId="26" xfId="0" applyNumberFormat="1" applyFont="1" applyBorder="1" applyAlignment="1" applyProtection="1">
      <alignment horizontal="center" vertical="center" wrapText="1"/>
    </xf>
    <xf numFmtId="164" fontId="9" fillId="8" borderId="10" xfId="0" applyNumberFormat="1" applyFont="1" applyFill="1" applyBorder="1" applyAlignment="1" applyProtection="1">
      <alignment horizontal="center" vertical="center" wrapText="1"/>
    </xf>
    <xf numFmtId="164" fontId="9" fillId="8" borderId="11" xfId="0" applyNumberFormat="1" applyFont="1" applyFill="1" applyBorder="1" applyAlignment="1" applyProtection="1">
      <alignment horizontal="center" vertical="center" wrapText="1"/>
    </xf>
    <xf numFmtId="3" fontId="12" fillId="2" borderId="3" xfId="0" applyNumberFormat="1" applyFont="1" applyFill="1" applyBorder="1" applyAlignment="1" applyProtection="1">
      <alignment horizontal="center" vertical="center" wrapText="1"/>
    </xf>
    <xf numFmtId="3" fontId="20" fillId="11" borderId="23" xfId="0" applyNumberFormat="1" applyFont="1" applyFill="1" applyBorder="1" applyAlignment="1" applyProtection="1">
      <alignment horizontal="center" vertical="center" wrapText="1"/>
    </xf>
    <xf numFmtId="3" fontId="20" fillId="11" borderId="25" xfId="0" applyNumberFormat="1" applyFont="1" applyFill="1" applyBorder="1" applyAlignment="1" applyProtection="1">
      <alignment horizontal="center" vertical="center" wrapText="1"/>
    </xf>
    <xf numFmtId="3" fontId="12" fillId="10" borderId="3" xfId="0" applyNumberFormat="1" applyFont="1" applyFill="1" applyBorder="1" applyAlignment="1" applyProtection="1">
      <alignment horizontal="center" vertical="center" wrapText="1"/>
    </xf>
    <xf numFmtId="9" fontId="9" fillId="8" borderId="10" xfId="0" applyNumberFormat="1" applyFont="1" applyFill="1" applyBorder="1" applyAlignment="1" applyProtection="1">
      <alignment horizontal="center" vertical="center" wrapText="1"/>
    </xf>
    <xf numFmtId="9" fontId="9" fillId="8" borderId="11" xfId="0" applyNumberFormat="1" applyFont="1" applyFill="1" applyBorder="1" applyAlignment="1" applyProtection="1">
      <alignment horizontal="center" vertical="center" wrapText="1"/>
    </xf>
    <xf numFmtId="8" fontId="12" fillId="0" borderId="7" xfId="1" applyNumberFormat="1" applyFont="1" applyBorder="1" applyAlignment="1" applyProtection="1">
      <alignment horizontal="center" vertical="center" wrapText="1"/>
    </xf>
    <xf numFmtId="0" fontId="16" fillId="0" borderId="3" xfId="0" applyFont="1" applyBorder="1" applyAlignment="1" applyProtection="1">
      <alignment horizontal="center" vertical="center" wrapText="1"/>
    </xf>
    <xf numFmtId="9" fontId="9" fillId="4" borderId="10" xfId="0" applyNumberFormat="1" applyFont="1" applyFill="1" applyBorder="1" applyAlignment="1" applyProtection="1">
      <alignment horizontal="center" vertical="center" wrapText="1"/>
    </xf>
    <xf numFmtId="9" fontId="9" fillId="4" borderId="11" xfId="0" applyNumberFormat="1" applyFont="1" applyFill="1" applyBorder="1" applyAlignment="1" applyProtection="1">
      <alignment horizontal="center" vertical="center" wrapText="1"/>
    </xf>
    <xf numFmtId="9" fontId="10" fillId="10" borderId="18" xfId="0" applyNumberFormat="1" applyFont="1" applyFill="1" applyBorder="1" applyAlignment="1">
      <alignment horizontal="center" vertical="center" wrapText="1"/>
    </xf>
    <xf numFmtId="9" fontId="10" fillId="10" borderId="16" xfId="0" applyNumberFormat="1" applyFont="1" applyFill="1" applyBorder="1" applyAlignment="1">
      <alignment horizontal="center" vertical="center" wrapText="1"/>
    </xf>
    <xf numFmtId="9" fontId="10" fillId="10" borderId="9" xfId="0" applyNumberFormat="1" applyFont="1" applyFill="1" applyBorder="1" applyAlignment="1">
      <alignment horizontal="center" vertical="center" wrapText="1"/>
    </xf>
    <xf numFmtId="9" fontId="14" fillId="10" borderId="18" xfId="2" applyFont="1" applyFill="1" applyBorder="1" applyAlignment="1" applyProtection="1">
      <alignment horizontal="center" vertical="center" wrapText="1"/>
    </xf>
    <xf numFmtId="9" fontId="14" fillId="10" borderId="16" xfId="2" applyFont="1" applyFill="1" applyBorder="1" applyAlignment="1" applyProtection="1">
      <alignment horizontal="center" vertical="center" wrapText="1"/>
    </xf>
    <xf numFmtId="9" fontId="14" fillId="10" borderId="9" xfId="2" applyFont="1" applyFill="1" applyBorder="1" applyAlignment="1" applyProtection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17" fillId="3" borderId="16" xfId="0" applyFont="1" applyFill="1" applyBorder="1" applyAlignment="1">
      <alignment horizontal="center" vertical="center" wrapText="1"/>
    </xf>
    <xf numFmtId="0" fontId="17" fillId="3" borderId="9" xfId="0" applyFont="1" applyFill="1" applyBorder="1" applyAlignment="1">
      <alignment horizontal="center" vertical="center" wrapText="1"/>
    </xf>
    <xf numFmtId="0" fontId="12" fillId="10" borderId="0" xfId="0" quotePrefix="1" applyFont="1" applyFill="1" applyAlignment="1">
      <alignment horizontal="left" vertical="center" wrapText="1"/>
    </xf>
    <xf numFmtId="164" fontId="5" fillId="10" borderId="15" xfId="0" applyNumberFormat="1" applyFont="1" applyFill="1" applyBorder="1" applyAlignment="1">
      <alignment horizontal="center" vertical="center" wrapText="1"/>
    </xf>
    <xf numFmtId="164" fontId="5" fillId="10" borderId="16" xfId="0" applyNumberFormat="1" applyFont="1" applyFill="1" applyBorder="1" applyAlignment="1">
      <alignment horizontal="center" vertical="center" wrapText="1"/>
    </xf>
    <xf numFmtId="164" fontId="5" fillId="10" borderId="9" xfId="0" applyNumberFormat="1" applyFont="1" applyFill="1" applyBorder="1" applyAlignment="1">
      <alignment horizontal="center" vertical="center" wrapText="1"/>
    </xf>
    <xf numFmtId="164" fontId="10" fillId="10" borderId="18" xfId="0" applyNumberFormat="1" applyFont="1" applyFill="1" applyBorder="1" applyAlignment="1">
      <alignment horizontal="center" vertical="center" wrapText="1"/>
    </xf>
    <xf numFmtId="164" fontId="10" fillId="10" borderId="16" xfId="0" applyNumberFormat="1" applyFont="1" applyFill="1" applyBorder="1" applyAlignment="1">
      <alignment horizontal="center" vertical="center" wrapText="1"/>
    </xf>
    <xf numFmtId="164" fontId="10" fillId="10" borderId="9" xfId="0" applyNumberFormat="1" applyFont="1" applyFill="1" applyBorder="1" applyAlignment="1">
      <alignment horizontal="center" vertical="center" wrapText="1"/>
    </xf>
    <xf numFmtId="0" fontId="10" fillId="10" borderId="16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164" fontId="14" fillId="10" borderId="18" xfId="0" applyNumberFormat="1" applyFont="1" applyFill="1" applyBorder="1" applyAlignment="1">
      <alignment horizontal="center" vertical="center" wrapText="1"/>
    </xf>
    <xf numFmtId="164" fontId="14" fillId="10" borderId="16" xfId="0" applyNumberFormat="1" applyFont="1" applyFill="1" applyBorder="1" applyAlignment="1">
      <alignment horizontal="center" vertical="center" wrapText="1"/>
    </xf>
    <xf numFmtId="164" fontId="14" fillId="10" borderId="9" xfId="0" applyNumberFormat="1" applyFont="1" applyFill="1" applyBorder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3" fillId="6" borderId="0" xfId="0" applyFont="1" applyFill="1" applyAlignment="1">
      <alignment horizontal="center" vertical="center"/>
    </xf>
    <xf numFmtId="0" fontId="3" fillId="6" borderId="21" xfId="0" applyFont="1" applyFill="1" applyBorder="1" applyAlignment="1">
      <alignment horizontal="center" vertical="center"/>
    </xf>
    <xf numFmtId="164" fontId="5" fillId="10" borderId="15" xfId="2" applyNumberFormat="1" applyFont="1" applyFill="1" applyBorder="1" applyAlignment="1" applyProtection="1">
      <alignment horizontal="center" vertical="center" wrapText="1"/>
    </xf>
    <xf numFmtId="164" fontId="5" fillId="10" borderId="16" xfId="2" applyNumberFormat="1" applyFont="1" applyFill="1" applyBorder="1" applyAlignment="1" applyProtection="1">
      <alignment horizontal="center" vertical="center" wrapText="1"/>
    </xf>
    <xf numFmtId="164" fontId="5" fillId="10" borderId="9" xfId="2" applyNumberFormat="1" applyFont="1" applyFill="1" applyBorder="1" applyAlignment="1" applyProtection="1">
      <alignment horizontal="center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left" vertical="center" wrapText="1"/>
    </xf>
    <xf numFmtId="0" fontId="10" fillId="0" borderId="14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left" vertical="center" wrapText="1"/>
    </xf>
    <xf numFmtId="0" fontId="10" fillId="0" borderId="16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left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7" fillId="3" borderId="17" xfId="0" applyFont="1" applyFill="1" applyBorder="1" applyAlignment="1">
      <alignment horizontal="left" vertical="center" wrapText="1"/>
    </xf>
    <xf numFmtId="0" fontId="17" fillId="3" borderId="14" xfId="0" applyFont="1" applyFill="1" applyBorder="1" applyAlignment="1">
      <alignment horizontal="left" vertical="center" wrapText="1"/>
    </xf>
    <xf numFmtId="0" fontId="17" fillId="3" borderId="8" xfId="0" applyFont="1" applyFill="1" applyBorder="1" applyAlignment="1">
      <alignment horizontal="left" vertical="center" wrapText="1"/>
    </xf>
    <xf numFmtId="0" fontId="17" fillId="3" borderId="18" xfId="0" applyFont="1" applyFill="1" applyBorder="1" applyAlignment="1">
      <alignment horizontal="left" vertical="center" wrapText="1"/>
    </xf>
    <xf numFmtId="0" fontId="17" fillId="3" borderId="16" xfId="0" applyFont="1" applyFill="1" applyBorder="1" applyAlignment="1">
      <alignment horizontal="left" vertical="center" wrapText="1"/>
    </xf>
    <xf numFmtId="0" fontId="17" fillId="3" borderId="9" xfId="0" applyFont="1" applyFill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</cellXfs>
  <cellStyles count="5">
    <cellStyle name="Moeda" xfId="1" builtinId="4"/>
    <cellStyle name="Moeda 2" xfId="3"/>
    <cellStyle name="Normal" xfId="0" builtinId="0"/>
    <cellStyle name="Porcentagem" xfId="2" builtinId="5"/>
    <cellStyle name="Vírgula 2" xfId="4"/>
  </cellStyles>
  <dxfs count="0"/>
  <tableStyles count="0" defaultTableStyle="TableStyleMedium2" defaultPivotStyle="PivotStyleLight16"/>
  <colors>
    <mruColors>
      <color rgb="FF990000"/>
      <color rgb="FFD78585"/>
      <color rgb="FF404B6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163285</xdr:colOff>
      <xdr:row>1</xdr:row>
      <xdr:rowOff>45357</xdr:rowOff>
    </xdr:from>
    <xdr:to>
      <xdr:col>1</xdr:col>
      <xdr:colOff>1106714</xdr:colOff>
      <xdr:row>4</xdr:row>
      <xdr:rowOff>190500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2856" y="226786"/>
          <a:ext cx="943429" cy="8073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T34"/>
  <sheetViews>
    <sheetView showGridLines="0" tabSelected="1" zoomScale="70" zoomScaleNormal="70" workbookViewId="0">
      <pane ySplit="7" topLeftCell="A8" activePane="bottomLeft" state="frozen"/>
      <selection pane="bottomLeft" activeCell="B7" sqref="B7"/>
    </sheetView>
  </sheetViews>
  <sheetFormatPr defaultColWidth="8.7265625" defaultRowHeight="14.5" x14ac:dyDescent="0.35"/>
  <cols>
    <col min="1" max="1" width="2.81640625" customWidth="1"/>
    <col min="2" max="2" width="21.453125" style="40" customWidth="1"/>
    <col min="3" max="3" width="19.54296875" customWidth="1"/>
    <col min="4" max="4" width="18.7265625" customWidth="1"/>
    <col min="5" max="5" width="9.1796875" customWidth="1"/>
    <col min="6" max="6" width="7.453125" hidden="1" customWidth="1"/>
    <col min="7" max="7" width="10.26953125" bestFit="1" customWidth="1"/>
    <col min="8" max="8" width="21.54296875" customWidth="1"/>
    <col min="9" max="20" width="16.54296875" customWidth="1"/>
  </cols>
  <sheetData>
    <row r="2" spans="1:20" ht="15" customHeight="1" x14ac:dyDescent="0.35">
      <c r="B2" s="104" t="s">
        <v>0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  <c r="Q2" s="104"/>
      <c r="R2" s="104"/>
      <c r="S2" s="104"/>
      <c r="T2" s="104"/>
    </row>
    <row r="3" spans="1:20" ht="18.75" customHeight="1" x14ac:dyDescent="0.35">
      <c r="B3" s="104"/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</row>
    <row r="4" spans="1:20" ht="18.75" customHeight="1" x14ac:dyDescent="0.35">
      <c r="B4" s="104" t="s">
        <v>1</v>
      </c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</row>
    <row r="5" spans="1:20" ht="18.75" customHeight="1" x14ac:dyDescent="0.35"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</row>
    <row r="6" spans="1:20" ht="19.5" customHeight="1" thickBot="1" x14ac:dyDescent="0.4">
      <c r="B6" s="84" t="s">
        <v>2</v>
      </c>
      <c r="C6" s="84"/>
      <c r="D6" s="84"/>
      <c r="E6" s="7"/>
      <c r="F6" s="7"/>
      <c r="G6" s="7"/>
      <c r="H6" s="7"/>
      <c r="I6" s="7"/>
      <c r="J6" s="7"/>
      <c r="K6" s="7"/>
      <c r="L6" s="7"/>
      <c r="M6" s="7"/>
    </row>
    <row r="7" spans="1:20" ht="44.15" customHeight="1" thickTop="1" thickBot="1" x14ac:dyDescent="0.4">
      <c r="A7" s="8"/>
      <c r="B7" s="9" t="s">
        <v>3</v>
      </c>
      <c r="C7" s="10" t="s">
        <v>4</v>
      </c>
      <c r="D7" s="10" t="s">
        <v>5</v>
      </c>
      <c r="E7" s="10" t="s">
        <v>6</v>
      </c>
      <c r="F7" s="10" t="s">
        <v>7</v>
      </c>
      <c r="G7" s="10" t="s">
        <v>8</v>
      </c>
      <c r="H7" s="11" t="s">
        <v>9</v>
      </c>
      <c r="I7" s="12" t="s">
        <v>10</v>
      </c>
      <c r="J7" s="12" t="s">
        <v>11</v>
      </c>
      <c r="K7" s="12" t="s">
        <v>12</v>
      </c>
      <c r="L7" s="12" t="s">
        <v>13</v>
      </c>
      <c r="M7" s="12" t="s">
        <v>14</v>
      </c>
      <c r="N7" s="12" t="s">
        <v>15</v>
      </c>
      <c r="O7" s="12" t="s">
        <v>16</v>
      </c>
      <c r="P7" s="53" t="s">
        <v>17</v>
      </c>
      <c r="Q7" s="53" t="s">
        <v>18</v>
      </c>
      <c r="R7" s="53" t="s">
        <v>19</v>
      </c>
      <c r="S7" s="53" t="s">
        <v>20</v>
      </c>
      <c r="T7" s="54" t="s">
        <v>21</v>
      </c>
    </row>
    <row r="8" spans="1:20" s="13" customFormat="1" ht="5.15" customHeight="1" thickTop="1" thickBot="1" x14ac:dyDescent="0.4">
      <c r="B8" s="14"/>
      <c r="P8" s="55"/>
      <c r="Q8" s="55"/>
      <c r="R8" s="55"/>
      <c r="S8" s="55"/>
      <c r="T8" s="55"/>
    </row>
    <row r="9" spans="1:20" s="13" customFormat="1" ht="24.65" customHeight="1" thickTop="1" x14ac:dyDescent="0.35">
      <c r="A9" s="15"/>
      <c r="B9" s="109" t="s">
        <v>22</v>
      </c>
      <c r="C9" s="112" t="s">
        <v>23</v>
      </c>
      <c r="D9" s="115" t="s">
        <v>24</v>
      </c>
      <c r="E9" s="85">
        <v>0.85799999999999998</v>
      </c>
      <c r="F9" s="85">
        <v>0.91500000000000004</v>
      </c>
      <c r="G9" s="106">
        <f>IFERROR(SUM(I9:T9)/SUM(I10:T10),"-")</f>
        <v>0.59414562040941765</v>
      </c>
      <c r="H9" s="16" t="s">
        <v>25</v>
      </c>
      <c r="I9" s="42">
        <v>16422174.279999999</v>
      </c>
      <c r="J9" s="42">
        <v>20809734.829999998</v>
      </c>
      <c r="K9" s="42">
        <v>19664871.789999999</v>
      </c>
      <c r="L9" s="42">
        <v>20553850.379999999</v>
      </c>
      <c r="M9" s="42">
        <v>22717856.760000002</v>
      </c>
      <c r="N9" s="42">
        <v>20296979.23</v>
      </c>
      <c r="O9" s="42">
        <v>23819380.940000001</v>
      </c>
      <c r="P9" s="42">
        <v>23410089.109999999</v>
      </c>
      <c r="Q9" s="42">
        <v>25763113.829999998</v>
      </c>
      <c r="R9" s="42">
        <v>23377064.390000001</v>
      </c>
      <c r="S9" s="50">
        <v>24548217.57</v>
      </c>
      <c r="T9" s="56">
        <v>24625355.149999999</v>
      </c>
    </row>
    <row r="10" spans="1:20" s="13" customFormat="1" ht="24.65" customHeight="1" x14ac:dyDescent="0.35">
      <c r="A10" s="15"/>
      <c r="B10" s="110"/>
      <c r="C10" s="113"/>
      <c r="D10" s="116"/>
      <c r="E10" s="86"/>
      <c r="F10" s="86"/>
      <c r="G10" s="107"/>
      <c r="H10" s="17" t="s">
        <v>26</v>
      </c>
      <c r="I10" s="43">
        <v>27501106.739999998</v>
      </c>
      <c r="J10" s="43">
        <v>27763166.309999999</v>
      </c>
      <c r="K10" s="43">
        <v>29508180.989999998</v>
      </c>
      <c r="L10" s="43">
        <v>30275455.370000001</v>
      </c>
      <c r="M10" s="43">
        <v>95227724.719999999</v>
      </c>
      <c r="N10" s="43">
        <v>29917736.239999998</v>
      </c>
      <c r="O10" s="43">
        <v>30508123.469999999</v>
      </c>
      <c r="P10" s="43">
        <v>32858574.710000001</v>
      </c>
      <c r="Q10" s="48">
        <v>33902702.829999998</v>
      </c>
      <c r="R10" s="43">
        <v>32802153.780000001</v>
      </c>
      <c r="S10" s="51">
        <v>31431308.370000001</v>
      </c>
      <c r="T10" s="57">
        <v>46020082.340000004</v>
      </c>
    </row>
    <row r="11" spans="1:20" s="13" customFormat="1" x14ac:dyDescent="0.35">
      <c r="A11" s="15"/>
      <c r="B11" s="111"/>
      <c r="C11" s="114"/>
      <c r="D11" s="117"/>
      <c r="E11" s="87"/>
      <c r="F11" s="87"/>
      <c r="G11" s="108"/>
      <c r="H11" s="18" t="s">
        <v>27</v>
      </c>
      <c r="I11" s="19">
        <f>IFERROR(I9/I10,"-")</f>
        <v>0.59714594162547507</v>
      </c>
      <c r="J11" s="19">
        <f t="shared" ref="J11:T11" si="0">IFERROR(J9/J10,"-")</f>
        <v>0.74954472402899353</v>
      </c>
      <c r="K11" s="19">
        <f t="shared" si="0"/>
        <v>0.66642101038570323</v>
      </c>
      <c r="L11" s="19">
        <f t="shared" si="0"/>
        <v>0.67889483837018827</v>
      </c>
      <c r="M11" s="19">
        <f t="shared" si="0"/>
        <v>0.2385634732615714</v>
      </c>
      <c r="N11" s="19">
        <f t="shared" si="0"/>
        <v>0.67842630428912432</v>
      </c>
      <c r="O11" s="19">
        <f t="shared" si="0"/>
        <v>0.78075536056561012</v>
      </c>
      <c r="P11" s="19">
        <f t="shared" si="0"/>
        <v>0.71244992567725407</v>
      </c>
      <c r="Q11" s="19">
        <f t="shared" si="0"/>
        <v>0.7599132717879532</v>
      </c>
      <c r="R11" s="19">
        <f t="shared" si="0"/>
        <v>0.71266858105681374</v>
      </c>
      <c r="S11" s="19">
        <f t="shared" si="0"/>
        <v>0.78101163594673484</v>
      </c>
      <c r="T11" s="20">
        <f t="shared" si="0"/>
        <v>0.53510019751955096</v>
      </c>
    </row>
    <row r="12" spans="1:20" s="13" customFormat="1" ht="3.65" customHeight="1" x14ac:dyDescent="0.35">
      <c r="B12" s="14"/>
      <c r="P12" s="55"/>
      <c r="Q12" s="55"/>
      <c r="R12" s="55"/>
      <c r="S12" s="55"/>
      <c r="T12" s="55"/>
    </row>
    <row r="13" spans="1:20" s="13" customFormat="1" ht="30.65" customHeight="1" x14ac:dyDescent="0.35">
      <c r="A13" s="15"/>
      <c r="B13" s="118" t="s">
        <v>28</v>
      </c>
      <c r="C13" s="121" t="s">
        <v>29</v>
      </c>
      <c r="D13" s="124" t="s">
        <v>30</v>
      </c>
      <c r="E13" s="88">
        <v>5.2999999999999999E-2</v>
      </c>
      <c r="F13" s="88">
        <v>0.12</v>
      </c>
      <c r="G13" s="88">
        <f>IFERROR(SUM(I13:T13)/INDEX(I14:T14,1,MATCH("-",I14:T14,0)-1),SUM(I13:T13)/T14)</f>
        <v>0.18504213483146068</v>
      </c>
      <c r="H13" s="21" t="s">
        <v>31</v>
      </c>
      <c r="I13" s="45">
        <v>32</v>
      </c>
      <c r="J13" s="45">
        <v>81</v>
      </c>
      <c r="K13" s="45">
        <v>62</v>
      </c>
      <c r="L13" s="45">
        <v>45</v>
      </c>
      <c r="M13" s="45">
        <v>45</v>
      </c>
      <c r="N13" s="45">
        <v>39</v>
      </c>
      <c r="O13" s="45">
        <v>53</v>
      </c>
      <c r="P13" s="58">
        <v>41</v>
      </c>
      <c r="Q13" s="58">
        <v>36</v>
      </c>
      <c r="R13" s="58">
        <v>28</v>
      </c>
      <c r="S13" s="59">
        <v>29</v>
      </c>
      <c r="T13" s="60">
        <v>36</v>
      </c>
    </row>
    <row r="14" spans="1:20" s="13" customFormat="1" ht="30.65" customHeight="1" x14ac:dyDescent="0.35">
      <c r="A14" s="15"/>
      <c r="B14" s="119"/>
      <c r="C14" s="122"/>
      <c r="D14" s="125"/>
      <c r="E14" s="89"/>
      <c r="F14" s="89"/>
      <c r="G14" s="89"/>
      <c r="H14" s="21" t="s">
        <v>32</v>
      </c>
      <c r="I14" s="45">
        <v>2471</v>
      </c>
      <c r="J14" s="45">
        <v>2600</v>
      </c>
      <c r="K14" s="45">
        <v>2648</v>
      </c>
      <c r="L14" s="45">
        <v>2682</v>
      </c>
      <c r="M14" s="45">
        <v>2663</v>
      </c>
      <c r="N14" s="45">
        <v>2681</v>
      </c>
      <c r="O14" s="45">
        <v>2702</v>
      </c>
      <c r="P14" s="58">
        <v>2759</v>
      </c>
      <c r="Q14" s="58">
        <v>2775</v>
      </c>
      <c r="R14" s="58">
        <v>2803</v>
      </c>
      <c r="S14" s="61">
        <v>2813</v>
      </c>
      <c r="T14" s="62">
        <v>2848</v>
      </c>
    </row>
    <row r="15" spans="1:20" s="13" customFormat="1" x14ac:dyDescent="0.35">
      <c r="A15" s="15"/>
      <c r="B15" s="120"/>
      <c r="C15" s="123"/>
      <c r="D15" s="126"/>
      <c r="E15" s="90"/>
      <c r="F15" s="90"/>
      <c r="G15" s="90"/>
      <c r="H15" s="22" t="s">
        <v>27</v>
      </c>
      <c r="I15" s="23">
        <f>IFERROR(I13/I14,"-")</f>
        <v>1.2950222581950627E-2</v>
      </c>
      <c r="J15" s="23">
        <f t="shared" ref="J15:T15" si="1">IFERROR(J13/J14,"-")</f>
        <v>3.1153846153846153E-2</v>
      </c>
      <c r="K15" s="23">
        <f t="shared" si="1"/>
        <v>2.3413897280966767E-2</v>
      </c>
      <c r="L15" s="23">
        <f t="shared" si="1"/>
        <v>1.6778523489932886E-2</v>
      </c>
      <c r="M15" s="23">
        <f t="shared" si="1"/>
        <v>1.6898235073225687E-2</v>
      </c>
      <c r="N15" s="23">
        <f t="shared" si="1"/>
        <v>1.4546810891458411E-2</v>
      </c>
      <c r="O15" s="23">
        <f t="shared" si="1"/>
        <v>1.9615099925980754E-2</v>
      </c>
      <c r="P15" s="63">
        <f t="shared" si="1"/>
        <v>1.4860456687205509E-2</v>
      </c>
      <c r="Q15" s="63">
        <f t="shared" si="1"/>
        <v>1.2972972972972972E-2</v>
      </c>
      <c r="R15" s="63">
        <f t="shared" si="1"/>
        <v>9.989297181591153E-3</v>
      </c>
      <c r="S15" s="63">
        <f t="shared" si="1"/>
        <v>1.0309278350515464E-2</v>
      </c>
      <c r="T15" s="64">
        <f t="shared" si="1"/>
        <v>1.2640449438202247E-2</v>
      </c>
    </row>
    <row r="16" spans="1:20" s="13" customFormat="1" ht="51" customHeight="1" x14ac:dyDescent="0.35">
      <c r="A16" s="15"/>
      <c r="B16" s="118" t="s">
        <v>33</v>
      </c>
      <c r="C16" s="121" t="s">
        <v>34</v>
      </c>
      <c r="D16" s="124" t="s">
        <v>35</v>
      </c>
      <c r="E16" s="88">
        <v>0.66900000000000004</v>
      </c>
      <c r="F16" s="75">
        <v>0.57999999999999996</v>
      </c>
      <c r="G16" s="88">
        <f>IFERROR(SUM(I16:T16)/INDEX(I17:T17,1,MATCH("-",I17:T17,0)-1),SUM(I16:T16)/T17)</f>
        <v>0.9564606741573034</v>
      </c>
      <c r="H16" s="21" t="s">
        <v>36</v>
      </c>
      <c r="I16" s="1">
        <v>33</v>
      </c>
      <c r="J16" s="1">
        <v>672</v>
      </c>
      <c r="K16" s="1">
        <v>129</v>
      </c>
      <c r="L16" s="1">
        <v>637</v>
      </c>
      <c r="M16" s="1">
        <v>448</v>
      </c>
      <c r="N16" s="47">
        <v>135</v>
      </c>
      <c r="O16" s="47">
        <v>181</v>
      </c>
      <c r="P16" s="65">
        <v>109</v>
      </c>
      <c r="Q16" s="65">
        <v>115</v>
      </c>
      <c r="R16" s="65">
        <v>118</v>
      </c>
      <c r="S16" s="66">
        <v>74</v>
      </c>
      <c r="T16" s="67">
        <v>73</v>
      </c>
    </row>
    <row r="17" spans="1:20" s="13" customFormat="1" ht="31" customHeight="1" x14ac:dyDescent="0.35">
      <c r="A17" s="15"/>
      <c r="B17" s="119"/>
      <c r="C17" s="122"/>
      <c r="D17" s="125"/>
      <c r="E17" s="89"/>
      <c r="F17" s="91"/>
      <c r="G17" s="89"/>
      <c r="H17" s="21" t="s">
        <v>37</v>
      </c>
      <c r="I17" s="41">
        <f>I14</f>
        <v>2471</v>
      </c>
      <c r="J17" s="41">
        <f t="shared" ref="J17:T17" si="2">J14</f>
        <v>2600</v>
      </c>
      <c r="K17" s="41">
        <f t="shared" si="2"/>
        <v>2648</v>
      </c>
      <c r="L17" s="41">
        <f t="shared" si="2"/>
        <v>2682</v>
      </c>
      <c r="M17" s="41">
        <f t="shared" si="2"/>
        <v>2663</v>
      </c>
      <c r="N17" s="41">
        <f t="shared" si="2"/>
        <v>2681</v>
      </c>
      <c r="O17" s="41">
        <f t="shared" si="2"/>
        <v>2702</v>
      </c>
      <c r="P17" s="68">
        <f t="shared" si="2"/>
        <v>2759</v>
      </c>
      <c r="Q17" s="68">
        <f t="shared" si="2"/>
        <v>2775</v>
      </c>
      <c r="R17" s="68">
        <f t="shared" si="2"/>
        <v>2803</v>
      </c>
      <c r="S17" s="68">
        <f t="shared" si="2"/>
        <v>2813</v>
      </c>
      <c r="T17" s="68">
        <f t="shared" si="2"/>
        <v>2848</v>
      </c>
    </row>
    <row r="18" spans="1:20" s="13" customFormat="1" x14ac:dyDescent="0.35">
      <c r="A18" s="15"/>
      <c r="B18" s="120"/>
      <c r="C18" s="123"/>
      <c r="D18" s="126"/>
      <c r="E18" s="90"/>
      <c r="F18" s="92"/>
      <c r="G18" s="90"/>
      <c r="H18" s="22" t="s">
        <v>27</v>
      </c>
      <c r="I18" s="24">
        <f>IFERROR(I16/I17,"-")</f>
        <v>1.3354917037636584E-2</v>
      </c>
      <c r="J18" s="24">
        <f t="shared" ref="J18" si="3">IFERROR(J16/J17,"-")</f>
        <v>0.25846153846153846</v>
      </c>
      <c r="K18" s="24">
        <f t="shared" ref="K18" si="4">IFERROR(K16/K17,"-")</f>
        <v>4.8716012084592142E-2</v>
      </c>
      <c r="L18" s="24">
        <f t="shared" ref="L18:T18" si="5">IFERROR(L16/L17,"-")</f>
        <v>0.23750932140193884</v>
      </c>
      <c r="M18" s="24">
        <f t="shared" si="5"/>
        <v>0.16823131806233571</v>
      </c>
      <c r="N18" s="24">
        <f t="shared" si="5"/>
        <v>5.0354345393509886E-2</v>
      </c>
      <c r="O18" s="24">
        <f t="shared" si="5"/>
        <v>6.6987416728349375E-2</v>
      </c>
      <c r="P18" s="69">
        <f t="shared" si="5"/>
        <v>3.9507067778180499E-2</v>
      </c>
      <c r="Q18" s="69">
        <f t="shared" si="5"/>
        <v>4.1441441441441441E-2</v>
      </c>
      <c r="R18" s="69">
        <f t="shared" si="5"/>
        <v>4.209775240813414E-2</v>
      </c>
      <c r="S18" s="69">
        <f t="shared" si="5"/>
        <v>2.630643441166015E-2</v>
      </c>
      <c r="T18" s="70">
        <f t="shared" si="5"/>
        <v>2.5632022471910113E-2</v>
      </c>
    </row>
    <row r="19" spans="1:20" s="13" customFormat="1" ht="36" customHeight="1" x14ac:dyDescent="0.35">
      <c r="A19" s="15"/>
      <c r="B19" s="118" t="s">
        <v>38</v>
      </c>
      <c r="C19" s="121" t="s">
        <v>39</v>
      </c>
      <c r="D19" s="124" t="s">
        <v>40</v>
      </c>
      <c r="E19" s="88">
        <v>0.20799999999999999</v>
      </c>
      <c r="F19" s="75">
        <v>0.09</v>
      </c>
      <c r="G19" s="75">
        <f>IFERROR(SUM(I19:T19)/SUM(I20:T20),"-")</f>
        <v>5.5790577168183392E-2</v>
      </c>
      <c r="H19" s="21" t="s">
        <v>41</v>
      </c>
      <c r="I19" s="44">
        <v>1637844.56</v>
      </c>
      <c r="J19" s="44">
        <v>1050143.44</v>
      </c>
      <c r="K19" s="44">
        <v>2925301.15</v>
      </c>
      <c r="L19" s="44">
        <v>1483830.19</v>
      </c>
      <c r="M19" s="44">
        <v>1254397.47</v>
      </c>
      <c r="N19" s="44">
        <v>2226344.5099999998</v>
      </c>
      <c r="O19" s="44">
        <v>1811364.39</v>
      </c>
      <c r="P19" s="44">
        <v>1229060.96</v>
      </c>
      <c r="Q19" s="49">
        <v>1174569.5900000001</v>
      </c>
      <c r="R19" s="44">
        <v>3187578.33</v>
      </c>
      <c r="S19" s="52">
        <v>2744100.12</v>
      </c>
      <c r="T19" s="71">
        <v>4253816.96</v>
      </c>
    </row>
    <row r="20" spans="1:20" s="13" customFormat="1" ht="25.5" customHeight="1" x14ac:dyDescent="0.35">
      <c r="A20" s="15"/>
      <c r="B20" s="119"/>
      <c r="C20" s="122"/>
      <c r="D20" s="125"/>
      <c r="E20" s="89"/>
      <c r="F20" s="76"/>
      <c r="G20" s="76"/>
      <c r="H20" s="25" t="s">
        <v>26</v>
      </c>
      <c r="I20" s="26">
        <f>IF(I10=0,"-",I10)</f>
        <v>27501106.739999998</v>
      </c>
      <c r="J20" s="26">
        <f t="shared" ref="J20:T20" si="6">IF(J10=0,"-",J10)</f>
        <v>27763166.309999999</v>
      </c>
      <c r="K20" s="26">
        <f t="shared" si="6"/>
        <v>29508180.989999998</v>
      </c>
      <c r="L20" s="26">
        <f t="shared" si="6"/>
        <v>30275455.370000001</v>
      </c>
      <c r="M20" s="26">
        <f t="shared" si="6"/>
        <v>95227724.719999999</v>
      </c>
      <c r="N20" s="26">
        <f t="shared" si="6"/>
        <v>29917736.239999998</v>
      </c>
      <c r="O20" s="26">
        <f t="shared" si="6"/>
        <v>30508123.469999999</v>
      </c>
      <c r="P20" s="26">
        <f t="shared" si="6"/>
        <v>32858574.710000001</v>
      </c>
      <c r="Q20" s="26">
        <f t="shared" si="6"/>
        <v>33902702.829999998</v>
      </c>
      <c r="R20" s="26">
        <f t="shared" si="6"/>
        <v>32802153.780000001</v>
      </c>
      <c r="S20" s="26">
        <f t="shared" si="6"/>
        <v>31431308.370000001</v>
      </c>
      <c r="T20" s="27">
        <f t="shared" si="6"/>
        <v>46020082.340000004</v>
      </c>
    </row>
    <row r="21" spans="1:20" s="13" customFormat="1" x14ac:dyDescent="0.35">
      <c r="A21" s="15"/>
      <c r="B21" s="119"/>
      <c r="C21" s="123"/>
      <c r="D21" s="126"/>
      <c r="E21" s="90"/>
      <c r="F21" s="77"/>
      <c r="G21" s="77"/>
      <c r="H21" s="22" t="s">
        <v>27</v>
      </c>
      <c r="I21" s="24">
        <f>IFERROR(I19/I20,"-")</f>
        <v>5.9555587179979802E-2</v>
      </c>
      <c r="J21" s="24">
        <f t="shared" ref="J21:T21" si="7">IFERROR(J19/J20,"-")</f>
        <v>3.7825060307395464E-2</v>
      </c>
      <c r="K21" s="24">
        <f t="shared" si="7"/>
        <v>9.9135258489547448E-2</v>
      </c>
      <c r="L21" s="24">
        <f t="shared" si="7"/>
        <v>4.901099494180787E-2</v>
      </c>
      <c r="M21" s="24">
        <f t="shared" si="7"/>
        <v>1.3172607806059949E-2</v>
      </c>
      <c r="N21" s="24">
        <f t="shared" si="7"/>
        <v>7.4415540405205469E-2</v>
      </c>
      <c r="O21" s="24">
        <f t="shared" si="7"/>
        <v>5.9373182745284067E-2</v>
      </c>
      <c r="P21" s="69">
        <f t="shared" si="7"/>
        <v>3.740457310906898E-2</v>
      </c>
      <c r="Q21" s="69">
        <f t="shared" si="7"/>
        <v>3.464530824842204E-2</v>
      </c>
      <c r="R21" s="69">
        <f t="shared" si="7"/>
        <v>9.7175885198840739E-2</v>
      </c>
      <c r="S21" s="69">
        <f t="shared" si="7"/>
        <v>8.7304673661601065E-2</v>
      </c>
      <c r="T21" s="70">
        <f t="shared" si="7"/>
        <v>9.2433927618218156E-2</v>
      </c>
    </row>
    <row r="22" spans="1:20" s="13" customFormat="1" ht="38.5" customHeight="1" x14ac:dyDescent="0.35">
      <c r="A22" s="15"/>
      <c r="B22" s="119"/>
      <c r="C22" s="121" t="s">
        <v>42</v>
      </c>
      <c r="D22" s="124" t="s">
        <v>43</v>
      </c>
      <c r="E22" s="88">
        <v>0.104</v>
      </c>
      <c r="F22" s="88">
        <v>2.5999999999999999E-2</v>
      </c>
      <c r="G22" s="75">
        <f>IFERROR(SUM(I22:T22)/SUM(I23:T23),"-")</f>
        <v>0.14114009552501591</v>
      </c>
      <c r="H22" s="21" t="s">
        <v>44</v>
      </c>
      <c r="I22" s="44">
        <v>4684629.71</v>
      </c>
      <c r="J22" s="44">
        <v>4827560.26</v>
      </c>
      <c r="K22" s="44">
        <v>4462075.37</v>
      </c>
      <c r="L22" s="44">
        <v>4675432.1100000003</v>
      </c>
      <c r="M22" s="44">
        <v>8516162.2400000002</v>
      </c>
      <c r="N22" s="44">
        <v>4475055.49</v>
      </c>
      <c r="O22" s="44">
        <v>4586929.4800000004</v>
      </c>
      <c r="P22" s="44">
        <v>5178295.21</v>
      </c>
      <c r="Q22" s="49">
        <v>4830044.01</v>
      </c>
      <c r="R22" s="44">
        <v>5177571.67</v>
      </c>
      <c r="S22" s="52">
        <v>5711215.46</v>
      </c>
      <c r="T22" s="71">
        <v>6065752.5800000001</v>
      </c>
    </row>
    <row r="23" spans="1:20" s="13" customFormat="1" ht="23.5" customHeight="1" x14ac:dyDescent="0.35">
      <c r="A23" s="15"/>
      <c r="B23" s="119"/>
      <c r="C23" s="122"/>
      <c r="D23" s="125"/>
      <c r="E23" s="89"/>
      <c r="F23" s="89"/>
      <c r="G23" s="76"/>
      <c r="H23" s="25" t="s">
        <v>26</v>
      </c>
      <c r="I23" s="26">
        <f>IF(I10=0,"-",I10)</f>
        <v>27501106.739999998</v>
      </c>
      <c r="J23" s="26">
        <f t="shared" ref="J23:T23" si="8">IF(J10=0,"-",J10)</f>
        <v>27763166.309999999</v>
      </c>
      <c r="K23" s="26">
        <f t="shared" si="8"/>
        <v>29508180.989999998</v>
      </c>
      <c r="L23" s="26">
        <f t="shared" si="8"/>
        <v>30275455.370000001</v>
      </c>
      <c r="M23" s="26">
        <f t="shared" si="8"/>
        <v>95227724.719999999</v>
      </c>
      <c r="N23" s="26">
        <f t="shared" si="8"/>
        <v>29917736.239999998</v>
      </c>
      <c r="O23" s="26">
        <f t="shared" si="8"/>
        <v>30508123.469999999</v>
      </c>
      <c r="P23" s="26">
        <f t="shared" si="8"/>
        <v>32858574.710000001</v>
      </c>
      <c r="Q23" s="26">
        <f t="shared" si="8"/>
        <v>33902702.829999998</v>
      </c>
      <c r="R23" s="26">
        <f t="shared" si="8"/>
        <v>32802153.780000001</v>
      </c>
      <c r="S23" s="26">
        <f t="shared" si="8"/>
        <v>31431308.370000001</v>
      </c>
      <c r="T23" s="27">
        <f t="shared" si="8"/>
        <v>46020082.340000004</v>
      </c>
    </row>
    <row r="24" spans="1:20" s="13" customFormat="1" x14ac:dyDescent="0.35">
      <c r="A24" s="15"/>
      <c r="B24" s="120"/>
      <c r="C24" s="123"/>
      <c r="D24" s="126"/>
      <c r="E24" s="90"/>
      <c r="F24" s="90"/>
      <c r="G24" s="77"/>
      <c r="H24" s="22" t="s">
        <v>27</v>
      </c>
      <c r="I24" s="24">
        <f>IFERROR(I22/I23,"-")</f>
        <v>0.17034331579049752</v>
      </c>
      <c r="J24" s="24">
        <f t="shared" ref="J24:T24" si="9">IFERROR(J22/J23,"-")</f>
        <v>0.17388363438435203</v>
      </c>
      <c r="K24" s="24">
        <f t="shared" si="9"/>
        <v>0.15121485704293833</v>
      </c>
      <c r="L24" s="24">
        <f t="shared" si="9"/>
        <v>0.1544297865337112</v>
      </c>
      <c r="M24" s="24">
        <f t="shared" si="9"/>
        <v>8.9429441531237289E-2</v>
      </c>
      <c r="N24" s="24">
        <f t="shared" si="9"/>
        <v>0.14957867982059597</v>
      </c>
      <c r="O24" s="24">
        <f t="shared" si="9"/>
        <v>0.15035108549073931</v>
      </c>
      <c r="P24" s="69">
        <f t="shared" si="9"/>
        <v>0.15759342137332771</v>
      </c>
      <c r="Q24" s="69">
        <f t="shared" si="9"/>
        <v>0.14246781544880149</v>
      </c>
      <c r="R24" s="69">
        <f t="shared" si="9"/>
        <v>0.15784243024788355</v>
      </c>
      <c r="S24" s="69">
        <f t="shared" si="9"/>
        <v>0.18170466824890877</v>
      </c>
      <c r="T24" s="70">
        <f t="shared" si="9"/>
        <v>0.13180664335160769</v>
      </c>
    </row>
    <row r="25" spans="1:20" s="13" customFormat="1" ht="51" customHeight="1" x14ac:dyDescent="0.35">
      <c r="A25" s="15"/>
      <c r="B25" s="118" t="s">
        <v>45</v>
      </c>
      <c r="C25" s="121" t="s">
        <v>46</v>
      </c>
      <c r="D25" s="124" t="s">
        <v>47</v>
      </c>
      <c r="E25" s="88">
        <v>0.02</v>
      </c>
      <c r="F25" s="88">
        <v>1.4999999999999999E-2</v>
      </c>
      <c r="G25" s="75">
        <f>IFERROR(SUM(I25:T25)/SUM(I26:T26),"-")</f>
        <v>1.0833283818515844E-2</v>
      </c>
      <c r="H25" s="21" t="s">
        <v>48</v>
      </c>
      <c r="I25" s="44">
        <v>179893.69</v>
      </c>
      <c r="J25" s="44">
        <v>200074.31</v>
      </c>
      <c r="K25" s="44">
        <v>410342.02</v>
      </c>
      <c r="L25" s="44">
        <v>155290.32</v>
      </c>
      <c r="M25" s="44">
        <v>131483.31</v>
      </c>
      <c r="N25" s="44">
        <v>180741.95</v>
      </c>
      <c r="O25" s="44">
        <v>504529</v>
      </c>
      <c r="P25" s="44">
        <v>254540.04</v>
      </c>
      <c r="Q25" s="49">
        <v>2267639.62</v>
      </c>
      <c r="R25" s="44">
        <v>30170.74</v>
      </c>
      <c r="S25" s="52">
        <v>280858.84999999998</v>
      </c>
      <c r="T25" s="71">
        <v>254674.07</v>
      </c>
    </row>
    <row r="26" spans="1:20" s="13" customFormat="1" ht="23.5" customHeight="1" x14ac:dyDescent="0.35">
      <c r="A26" s="15"/>
      <c r="B26" s="119"/>
      <c r="C26" s="122"/>
      <c r="D26" s="125"/>
      <c r="E26" s="89"/>
      <c r="F26" s="89"/>
      <c r="G26" s="76"/>
      <c r="H26" s="21" t="s">
        <v>49</v>
      </c>
      <c r="I26" s="26">
        <f t="shared" ref="I26:T26" si="10">IF(I10=0,"-",I10)</f>
        <v>27501106.739999998</v>
      </c>
      <c r="J26" s="26">
        <f t="shared" si="10"/>
        <v>27763166.309999999</v>
      </c>
      <c r="K26" s="26">
        <f t="shared" si="10"/>
        <v>29508180.989999998</v>
      </c>
      <c r="L26" s="26">
        <f>IF(L10=0,"-",L10)</f>
        <v>30275455.370000001</v>
      </c>
      <c r="M26" s="26">
        <f t="shared" si="10"/>
        <v>95227724.719999999</v>
      </c>
      <c r="N26" s="26">
        <f t="shared" si="10"/>
        <v>29917736.239999998</v>
      </c>
      <c r="O26" s="26">
        <f t="shared" si="10"/>
        <v>30508123.469999999</v>
      </c>
      <c r="P26" s="26">
        <f t="shared" si="10"/>
        <v>32858574.710000001</v>
      </c>
      <c r="Q26" s="26">
        <f t="shared" si="10"/>
        <v>33902702.829999998</v>
      </c>
      <c r="R26" s="26">
        <f t="shared" si="10"/>
        <v>32802153.780000001</v>
      </c>
      <c r="S26" s="26">
        <f t="shared" si="10"/>
        <v>31431308.370000001</v>
      </c>
      <c r="T26" s="27">
        <f t="shared" si="10"/>
        <v>46020082.340000004</v>
      </c>
    </row>
    <row r="27" spans="1:20" s="13" customFormat="1" x14ac:dyDescent="0.35">
      <c r="A27" s="15"/>
      <c r="B27" s="119"/>
      <c r="C27" s="123"/>
      <c r="D27" s="126"/>
      <c r="E27" s="90"/>
      <c r="F27" s="90"/>
      <c r="G27" s="77"/>
      <c r="H27" s="22" t="s">
        <v>27</v>
      </c>
      <c r="I27" s="24">
        <f>IFERROR(I25/I26,"-")</f>
        <v>6.5413254710344803E-3</v>
      </c>
      <c r="J27" s="24">
        <f t="shared" ref="J27:T27" si="11">IFERROR(J25/J26,"-")</f>
        <v>7.2064658535699998E-3</v>
      </c>
      <c r="K27" s="24">
        <f t="shared" si="11"/>
        <v>1.3906042535765268E-2</v>
      </c>
      <c r="L27" s="24">
        <f t="shared" si="11"/>
        <v>5.1292480361460535E-3</v>
      </c>
      <c r="M27" s="24">
        <f t="shared" si="11"/>
        <v>1.380725102763959E-3</v>
      </c>
      <c r="N27" s="24">
        <f t="shared" si="11"/>
        <v>6.0412976620319329E-3</v>
      </c>
      <c r="O27" s="24">
        <f t="shared" si="11"/>
        <v>1.6537529766330137E-2</v>
      </c>
      <c r="P27" s="69">
        <f t="shared" si="11"/>
        <v>7.7465332031743505E-3</v>
      </c>
      <c r="Q27" s="69">
        <f t="shared" si="11"/>
        <v>6.688669134643152E-2</v>
      </c>
      <c r="R27" s="69">
        <f t="shared" si="11"/>
        <v>9.1977923774004089E-4</v>
      </c>
      <c r="S27" s="69">
        <f t="shared" si="11"/>
        <v>8.9356397988213931E-3</v>
      </c>
      <c r="T27" s="70">
        <f t="shared" si="11"/>
        <v>5.5339768433799808E-3</v>
      </c>
    </row>
    <row r="28" spans="1:20" s="13" customFormat="1" ht="3.65" customHeight="1" x14ac:dyDescent="0.35">
      <c r="B28" s="14"/>
    </row>
    <row r="29" spans="1:20" ht="38.15" customHeight="1" x14ac:dyDescent="0.35">
      <c r="A29" s="8"/>
      <c r="B29" s="96" t="s">
        <v>51</v>
      </c>
      <c r="C29" s="98" t="s">
        <v>52</v>
      </c>
      <c r="D29" s="101" t="s">
        <v>53</v>
      </c>
      <c r="E29" s="93">
        <v>0.79700000000000004</v>
      </c>
      <c r="F29" s="93">
        <v>1</v>
      </c>
      <c r="G29" s="78">
        <f>IFERROR(SUM(I29:T29)/SUM(I30:T30),"-")</f>
        <v>1</v>
      </c>
      <c r="H29" s="28" t="s">
        <v>54</v>
      </c>
      <c r="I29" s="46">
        <v>3</v>
      </c>
      <c r="J29" s="46">
        <v>3</v>
      </c>
      <c r="K29" s="46">
        <v>4</v>
      </c>
      <c r="L29" s="46">
        <v>2</v>
      </c>
      <c r="M29" s="46">
        <v>4</v>
      </c>
      <c r="N29" s="46">
        <v>4</v>
      </c>
      <c r="O29" s="46">
        <v>0</v>
      </c>
      <c r="P29" s="72">
        <v>2</v>
      </c>
      <c r="Q29" s="72">
        <v>4</v>
      </c>
      <c r="R29" s="72">
        <v>1</v>
      </c>
      <c r="S29" s="72">
        <v>1</v>
      </c>
      <c r="T29" s="72">
        <v>1</v>
      </c>
    </row>
    <row r="30" spans="1:20" ht="37" customHeight="1" x14ac:dyDescent="0.35">
      <c r="A30" s="8"/>
      <c r="B30" s="97"/>
      <c r="C30" s="99"/>
      <c r="D30" s="102"/>
      <c r="E30" s="94"/>
      <c r="F30" s="94"/>
      <c r="G30" s="79"/>
      <c r="H30" s="28" t="s">
        <v>55</v>
      </c>
      <c r="I30" s="46">
        <v>3</v>
      </c>
      <c r="J30" s="46">
        <v>3</v>
      </c>
      <c r="K30" s="46">
        <v>4</v>
      </c>
      <c r="L30" s="46">
        <v>2</v>
      </c>
      <c r="M30" s="46">
        <v>4</v>
      </c>
      <c r="N30" s="46">
        <v>4</v>
      </c>
      <c r="O30" s="46">
        <v>0</v>
      </c>
      <c r="P30" s="72">
        <v>2</v>
      </c>
      <c r="Q30" s="72">
        <v>4</v>
      </c>
      <c r="R30" s="72">
        <v>1</v>
      </c>
      <c r="S30" s="72">
        <v>1</v>
      </c>
      <c r="T30" s="72">
        <v>1</v>
      </c>
    </row>
    <row r="31" spans="1:20" x14ac:dyDescent="0.35">
      <c r="A31" s="8"/>
      <c r="B31" s="133"/>
      <c r="C31" s="100"/>
      <c r="D31" s="103"/>
      <c r="E31" s="95"/>
      <c r="F31" s="95"/>
      <c r="G31" s="80"/>
      <c r="H31" s="29" t="s">
        <v>27</v>
      </c>
      <c r="I31" s="30">
        <f t="shared" ref="I31:T31" si="12">IFERROR(I29/I30,"-")</f>
        <v>1</v>
      </c>
      <c r="J31" s="30">
        <f t="shared" si="12"/>
        <v>1</v>
      </c>
      <c r="K31" s="30">
        <f t="shared" si="12"/>
        <v>1</v>
      </c>
      <c r="L31" s="30">
        <f t="shared" si="12"/>
        <v>1</v>
      </c>
      <c r="M31" s="30">
        <f t="shared" si="12"/>
        <v>1</v>
      </c>
      <c r="N31" s="30">
        <f t="shared" si="12"/>
        <v>1</v>
      </c>
      <c r="O31" s="30" t="str">
        <f t="shared" si="12"/>
        <v>-</v>
      </c>
      <c r="P31" s="73">
        <f t="shared" si="12"/>
        <v>1</v>
      </c>
      <c r="Q31" s="73">
        <f t="shared" si="12"/>
        <v>1</v>
      </c>
      <c r="R31" s="73">
        <f t="shared" si="12"/>
        <v>1</v>
      </c>
      <c r="S31" s="73">
        <f t="shared" si="12"/>
        <v>1</v>
      </c>
      <c r="T31" s="74">
        <f t="shared" si="12"/>
        <v>1</v>
      </c>
    </row>
    <row r="32" spans="1:20" ht="36.65" hidden="1" customHeight="1" x14ac:dyDescent="0.35">
      <c r="A32" s="8"/>
      <c r="B32" s="127" t="s">
        <v>56</v>
      </c>
      <c r="C32" s="130" t="s">
        <v>57</v>
      </c>
      <c r="D32" s="81" t="s">
        <v>58</v>
      </c>
      <c r="E32" s="81" t="s">
        <v>27</v>
      </c>
      <c r="F32" s="31"/>
      <c r="G32" s="81" t="s">
        <v>59</v>
      </c>
      <c r="H32" s="32" t="s">
        <v>60</v>
      </c>
      <c r="I32" s="33" t="s">
        <v>50</v>
      </c>
      <c r="J32" s="33" t="s">
        <v>50</v>
      </c>
      <c r="K32" s="33" t="s">
        <v>50</v>
      </c>
      <c r="L32" s="33" t="s">
        <v>50</v>
      </c>
      <c r="M32" s="33" t="s">
        <v>50</v>
      </c>
      <c r="N32" s="33" t="s">
        <v>50</v>
      </c>
      <c r="O32" s="33" t="s">
        <v>50</v>
      </c>
      <c r="P32" s="33" t="s">
        <v>50</v>
      </c>
      <c r="Q32" s="33" t="s">
        <v>50</v>
      </c>
      <c r="R32" s="33" t="s">
        <v>50</v>
      </c>
      <c r="S32" s="33" t="s">
        <v>50</v>
      </c>
      <c r="T32" s="34" t="s">
        <v>50</v>
      </c>
    </row>
    <row r="33" spans="1:20" ht="18.649999999999999" hidden="1" customHeight="1" x14ac:dyDescent="0.35">
      <c r="A33" s="8"/>
      <c r="B33" s="128"/>
      <c r="C33" s="131"/>
      <c r="D33" s="82"/>
      <c r="E33" s="82"/>
      <c r="F33" s="35"/>
      <c r="G33" s="82"/>
      <c r="H33" s="32" t="s">
        <v>61</v>
      </c>
      <c r="I33" s="33" t="s">
        <v>50</v>
      </c>
      <c r="J33" s="33" t="s">
        <v>50</v>
      </c>
      <c r="K33" s="33" t="s">
        <v>50</v>
      </c>
      <c r="L33" s="33" t="s">
        <v>50</v>
      </c>
      <c r="M33" s="33" t="s">
        <v>50</v>
      </c>
      <c r="N33" s="33" t="s">
        <v>50</v>
      </c>
      <c r="O33" s="33" t="s">
        <v>50</v>
      </c>
      <c r="P33" s="33" t="s">
        <v>50</v>
      </c>
      <c r="Q33" s="33" t="s">
        <v>50</v>
      </c>
      <c r="R33" s="33" t="s">
        <v>50</v>
      </c>
      <c r="S33" s="33" t="s">
        <v>50</v>
      </c>
      <c r="T33" s="34" t="s">
        <v>50</v>
      </c>
    </row>
    <row r="34" spans="1:20" ht="14.5" hidden="1" customHeight="1" x14ac:dyDescent="0.35">
      <c r="A34" s="8"/>
      <c r="B34" s="129"/>
      <c r="C34" s="132"/>
      <c r="D34" s="83"/>
      <c r="E34" s="83"/>
      <c r="F34" s="36"/>
      <c r="G34" s="83"/>
      <c r="H34" s="37" t="s">
        <v>27</v>
      </c>
      <c r="I34" s="38" t="s">
        <v>50</v>
      </c>
      <c r="J34" s="38" t="s">
        <v>50</v>
      </c>
      <c r="K34" s="38" t="s">
        <v>50</v>
      </c>
      <c r="L34" s="38" t="s">
        <v>50</v>
      </c>
      <c r="M34" s="38" t="s">
        <v>50</v>
      </c>
      <c r="N34" s="38" t="s">
        <v>50</v>
      </c>
      <c r="O34" s="38" t="s">
        <v>50</v>
      </c>
      <c r="P34" s="38" t="s">
        <v>50</v>
      </c>
      <c r="Q34" s="38" t="s">
        <v>50</v>
      </c>
      <c r="R34" s="38" t="s">
        <v>50</v>
      </c>
      <c r="S34" s="38" t="s">
        <v>50</v>
      </c>
      <c r="T34" s="39" t="s">
        <v>50</v>
      </c>
    </row>
  </sheetData>
  <sheetProtection algorithmName="SHA-512" hashValue="NeTfkGKv0u+T0/MvPwDPBTA/9/V4F4kMPi+I7jTZ4s7fQ4YZfY4xcKLlALSMcySk915bQSfXkZLQUxtBMKW9HQ==" saltValue="pzSkjwcXVi2OTWEGOEBO4w==" spinCount="100000" sheet="1" objects="1" scenarios="1"/>
  <mergeCells count="49">
    <mergeCell ref="B32:B34"/>
    <mergeCell ref="C32:C34"/>
    <mergeCell ref="D32:D34"/>
    <mergeCell ref="E32:E34"/>
    <mergeCell ref="B29:B31"/>
    <mergeCell ref="C29:C31"/>
    <mergeCell ref="D29:D31"/>
    <mergeCell ref="E29:E31"/>
    <mergeCell ref="B25:B27"/>
    <mergeCell ref="C25:C27"/>
    <mergeCell ref="D25:D27"/>
    <mergeCell ref="E25:E27"/>
    <mergeCell ref="B19:B24"/>
    <mergeCell ref="D22:D24"/>
    <mergeCell ref="E22:E24"/>
    <mergeCell ref="C22:C24"/>
    <mergeCell ref="C19:C21"/>
    <mergeCell ref="D19:D21"/>
    <mergeCell ref="E19:E21"/>
    <mergeCell ref="B16:B18"/>
    <mergeCell ref="C16:C18"/>
    <mergeCell ref="D16:D18"/>
    <mergeCell ref="E16:E18"/>
    <mergeCell ref="G16:G18"/>
    <mergeCell ref="G19:G21"/>
    <mergeCell ref="B2:T3"/>
    <mergeCell ref="B4:T5"/>
    <mergeCell ref="G9:G11"/>
    <mergeCell ref="B9:B11"/>
    <mergeCell ref="C9:C11"/>
    <mergeCell ref="D9:D11"/>
    <mergeCell ref="E9:E11"/>
    <mergeCell ref="B13:B15"/>
    <mergeCell ref="C13:C15"/>
    <mergeCell ref="D13:D15"/>
    <mergeCell ref="E13:E15"/>
    <mergeCell ref="G13:G15"/>
    <mergeCell ref="G22:G24"/>
    <mergeCell ref="G25:G27"/>
    <mergeCell ref="G29:G31"/>
    <mergeCell ref="G32:G34"/>
    <mergeCell ref="B6:D6"/>
    <mergeCell ref="F9:F11"/>
    <mergeCell ref="F13:F15"/>
    <mergeCell ref="F16:F18"/>
    <mergeCell ref="F19:F21"/>
    <mergeCell ref="F22:F24"/>
    <mergeCell ref="F25:F27"/>
    <mergeCell ref="F29:F31"/>
  </mergeCells>
  <pageMargins left="0.511811024" right="0.511811024" top="0.78740157499999996" bottom="0.78740157499999996" header="0.31496062000000002" footer="0.31496062000000002"/>
  <pageSetup paperSize="9" fitToHeight="0" orientation="landscape" r:id="rId1"/>
  <ignoredErrors>
    <ignoredError sqref="L26:T26" unlocked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1"/>
  <sheetViews>
    <sheetView zoomScale="80" zoomScaleNormal="80" workbookViewId="0">
      <selection activeCell="K11" sqref="K11"/>
    </sheetView>
  </sheetViews>
  <sheetFormatPr defaultRowHeight="14.5" x14ac:dyDescent="0.35"/>
  <cols>
    <col min="1" max="1" width="14.7265625" customWidth="1"/>
    <col min="6" max="6" width="20.54296875" customWidth="1"/>
    <col min="10" max="10" width="31.453125" bestFit="1" customWidth="1"/>
  </cols>
  <sheetData>
    <row r="1" spans="1:10" x14ac:dyDescent="0.35">
      <c r="A1" t="s">
        <v>62</v>
      </c>
      <c r="B1" t="s">
        <v>63</v>
      </c>
      <c r="C1" t="s">
        <v>64</v>
      </c>
      <c r="D1" t="s">
        <v>65</v>
      </c>
      <c r="E1" t="s">
        <v>66</v>
      </c>
      <c r="F1" t="s">
        <v>67</v>
      </c>
      <c r="J1" t="s">
        <v>68</v>
      </c>
    </row>
    <row r="2" spans="1:10" x14ac:dyDescent="0.35">
      <c r="A2" t="str">
        <f>B2&amp;"-"&amp;C2&amp;"-"&amp;D2&amp;"-"&amp;E2</f>
        <v>17-1-2022-1</v>
      </c>
      <c r="B2">
        <f>IFERROR(VLOOKUP($J$2,Aux!A:B,2,FALSE),"-")</f>
        <v>17</v>
      </c>
      <c r="C2" s="2">
        <v>1</v>
      </c>
      <c r="D2">
        <v>2022</v>
      </c>
      <c r="E2">
        <v>1</v>
      </c>
      <c r="F2" s="4">
        <f>'Instrumento de Coleta'!$I$9</f>
        <v>16422174.279999999</v>
      </c>
      <c r="J2" s="3" t="s">
        <v>69</v>
      </c>
    </row>
    <row r="3" spans="1:10" x14ac:dyDescent="0.35">
      <c r="A3" t="str">
        <f t="shared" ref="A3:A13" si="0">B3&amp;"-"&amp;C3&amp;"-"&amp;D3&amp;"-"&amp;E3</f>
        <v>17-1-2022-2</v>
      </c>
      <c r="B3">
        <f>IFERROR(VLOOKUP($J$2,Aux!A:B,2,FALSE),"-")</f>
        <v>17</v>
      </c>
      <c r="C3" s="2">
        <v>1</v>
      </c>
      <c r="D3">
        <v>2022</v>
      </c>
      <c r="E3">
        <v>2</v>
      </c>
      <c r="F3" s="4">
        <f>'Instrumento de Coleta'!$J$9</f>
        <v>20809734.829999998</v>
      </c>
    </row>
    <row r="4" spans="1:10" x14ac:dyDescent="0.35">
      <c r="A4" t="str">
        <f t="shared" si="0"/>
        <v>17-1-2022-3</v>
      </c>
      <c r="B4">
        <f>IFERROR(VLOOKUP($J$2,Aux!A:B,2,FALSE),"-")</f>
        <v>17</v>
      </c>
      <c r="C4" s="2">
        <v>1</v>
      </c>
      <c r="D4">
        <v>2022</v>
      </c>
      <c r="E4">
        <v>3</v>
      </c>
      <c r="F4" s="4">
        <f>'Instrumento de Coleta'!$K$9</f>
        <v>19664871.789999999</v>
      </c>
    </row>
    <row r="5" spans="1:10" x14ac:dyDescent="0.35">
      <c r="A5" t="str">
        <f t="shared" si="0"/>
        <v>17-1-2022-4</v>
      </c>
      <c r="B5">
        <f>IFERROR(VLOOKUP($J$2,Aux!A:B,2,FALSE),"-")</f>
        <v>17</v>
      </c>
      <c r="C5" s="2">
        <v>1</v>
      </c>
      <c r="D5">
        <v>2022</v>
      </c>
      <c r="E5">
        <v>4</v>
      </c>
      <c r="F5" s="4">
        <f>'Instrumento de Coleta'!$L$9</f>
        <v>20553850.379999999</v>
      </c>
    </row>
    <row r="6" spans="1:10" x14ac:dyDescent="0.35">
      <c r="A6" t="str">
        <f t="shared" si="0"/>
        <v>17-1-2022-5</v>
      </c>
      <c r="B6">
        <f>IFERROR(VLOOKUP($J$2,Aux!A:B,2,FALSE),"-")</f>
        <v>17</v>
      </c>
      <c r="C6" s="2">
        <v>1</v>
      </c>
      <c r="D6">
        <v>2022</v>
      </c>
      <c r="E6">
        <v>5</v>
      </c>
      <c r="F6" s="4">
        <f>'Instrumento de Coleta'!$M$9</f>
        <v>22717856.760000002</v>
      </c>
    </row>
    <row r="7" spans="1:10" x14ac:dyDescent="0.35">
      <c r="A7" t="str">
        <f t="shared" si="0"/>
        <v>17-1-2022-6</v>
      </c>
      <c r="B7">
        <f>IFERROR(VLOOKUP($J$2,Aux!A:B,2,FALSE),"-")</f>
        <v>17</v>
      </c>
      <c r="C7" s="2">
        <v>1</v>
      </c>
      <c r="D7">
        <v>2022</v>
      </c>
      <c r="E7">
        <v>6</v>
      </c>
      <c r="F7" s="4">
        <f>'Instrumento de Coleta'!$N$9</f>
        <v>20296979.23</v>
      </c>
    </row>
    <row r="8" spans="1:10" x14ac:dyDescent="0.35">
      <c r="A8" t="str">
        <f t="shared" si="0"/>
        <v>17-1-2022-7</v>
      </c>
      <c r="B8">
        <f>IFERROR(VLOOKUP($J$2,Aux!A:B,2,FALSE),"-")</f>
        <v>17</v>
      </c>
      <c r="C8" s="2">
        <v>1</v>
      </c>
      <c r="D8">
        <v>2022</v>
      </c>
      <c r="E8">
        <v>7</v>
      </c>
      <c r="F8" s="4">
        <f>'Instrumento de Coleta'!$O$9</f>
        <v>23819380.940000001</v>
      </c>
    </row>
    <row r="9" spans="1:10" x14ac:dyDescent="0.35">
      <c r="A9" t="str">
        <f t="shared" si="0"/>
        <v>17-1-2022-8</v>
      </c>
      <c r="B9">
        <f>IFERROR(VLOOKUP($J$2,Aux!A:B,2,FALSE),"-")</f>
        <v>17</v>
      </c>
      <c r="C9" s="2">
        <v>1</v>
      </c>
      <c r="D9">
        <v>2022</v>
      </c>
      <c r="E9">
        <v>8</v>
      </c>
      <c r="F9" s="4">
        <f>'Instrumento de Coleta'!$P$9</f>
        <v>23410089.109999999</v>
      </c>
    </row>
    <row r="10" spans="1:10" x14ac:dyDescent="0.35">
      <c r="A10" t="str">
        <f t="shared" si="0"/>
        <v>17-1-2022-9</v>
      </c>
      <c r="B10">
        <f>IFERROR(VLOOKUP($J$2,Aux!A:B,2,FALSE),"-")</f>
        <v>17</v>
      </c>
      <c r="C10" s="2">
        <v>1</v>
      </c>
      <c r="D10">
        <v>2022</v>
      </c>
      <c r="E10">
        <v>9</v>
      </c>
      <c r="F10" s="4">
        <f>'Instrumento de Coleta'!$Q$9</f>
        <v>25763113.829999998</v>
      </c>
    </row>
    <row r="11" spans="1:10" x14ac:dyDescent="0.35">
      <c r="A11" t="str">
        <f t="shared" si="0"/>
        <v>17-1-2022-10</v>
      </c>
      <c r="B11">
        <f>IFERROR(VLOOKUP($J$2,Aux!A:B,2,FALSE),"-")</f>
        <v>17</v>
      </c>
      <c r="C11" s="2">
        <v>1</v>
      </c>
      <c r="D11">
        <v>2022</v>
      </c>
      <c r="E11">
        <v>10</v>
      </c>
      <c r="F11" s="4">
        <f>'Instrumento de Coleta'!$R$9</f>
        <v>23377064.390000001</v>
      </c>
    </row>
    <row r="12" spans="1:10" x14ac:dyDescent="0.35">
      <c r="A12" t="str">
        <f t="shared" si="0"/>
        <v>17-1-2022-11</v>
      </c>
      <c r="B12">
        <f>IFERROR(VLOOKUP($J$2,Aux!A:B,2,FALSE),"-")</f>
        <v>17</v>
      </c>
      <c r="C12" s="2">
        <v>1</v>
      </c>
      <c r="D12">
        <v>2022</v>
      </c>
      <c r="E12">
        <v>11</v>
      </c>
      <c r="F12" s="4">
        <f>'Instrumento de Coleta'!$S$9</f>
        <v>24548217.57</v>
      </c>
    </row>
    <row r="13" spans="1:10" x14ac:dyDescent="0.35">
      <c r="A13" t="str">
        <f t="shared" si="0"/>
        <v>17-1-2022-12</v>
      </c>
      <c r="B13">
        <f>IFERROR(VLOOKUP($J$2,Aux!A:B,2,FALSE),"-")</f>
        <v>17</v>
      </c>
      <c r="C13" s="2">
        <v>1</v>
      </c>
      <c r="D13">
        <v>2022</v>
      </c>
      <c r="E13">
        <v>12</v>
      </c>
      <c r="F13" s="4">
        <f>'Instrumento de Coleta'!$T$9</f>
        <v>24625355.149999999</v>
      </c>
    </row>
    <row r="14" spans="1:10" x14ac:dyDescent="0.35">
      <c r="A14" t="str">
        <f>B14&amp;"-"&amp;C14&amp;"-"&amp;D14&amp;"-"&amp;E14</f>
        <v>17-2-2022-1</v>
      </c>
      <c r="B14">
        <f>IFERROR(VLOOKUP($J$2,Aux!A:B,2,FALSE),"-")</f>
        <v>17</v>
      </c>
      <c r="C14" s="2" t="s">
        <v>70</v>
      </c>
      <c r="D14">
        <v>2022</v>
      </c>
      <c r="E14">
        <v>1</v>
      </c>
      <c r="F14" s="4">
        <f>'Instrumento de Coleta'!$I$10</f>
        <v>27501106.739999998</v>
      </c>
    </row>
    <row r="15" spans="1:10" x14ac:dyDescent="0.35">
      <c r="A15" t="str">
        <f t="shared" ref="A15:A25" si="1">B15&amp;"-"&amp;C15&amp;"-"&amp;D15&amp;"-"&amp;E15</f>
        <v>17-2-2022-2</v>
      </c>
      <c r="B15">
        <f>IFERROR(VLOOKUP($J$2,Aux!A:B,2,FALSE),"-")</f>
        <v>17</v>
      </c>
      <c r="C15" s="2" t="s">
        <v>70</v>
      </c>
      <c r="D15">
        <v>2022</v>
      </c>
      <c r="E15">
        <v>2</v>
      </c>
      <c r="F15" s="4">
        <f>'Instrumento de Coleta'!$J$10</f>
        <v>27763166.309999999</v>
      </c>
    </row>
    <row r="16" spans="1:10" x14ac:dyDescent="0.35">
      <c r="A16" t="str">
        <f t="shared" si="1"/>
        <v>17-2-2022-3</v>
      </c>
      <c r="B16">
        <f>IFERROR(VLOOKUP($J$2,Aux!A:B,2,FALSE),"-")</f>
        <v>17</v>
      </c>
      <c r="C16" s="2" t="s">
        <v>70</v>
      </c>
      <c r="D16">
        <v>2022</v>
      </c>
      <c r="E16">
        <v>3</v>
      </c>
      <c r="F16" s="4">
        <f>'Instrumento de Coleta'!$K$10</f>
        <v>29508180.989999998</v>
      </c>
    </row>
    <row r="17" spans="1:6" x14ac:dyDescent="0.35">
      <c r="A17" t="str">
        <f t="shared" si="1"/>
        <v>17-2-2022-4</v>
      </c>
      <c r="B17">
        <f>IFERROR(VLOOKUP($J$2,Aux!A:B,2,FALSE),"-")</f>
        <v>17</v>
      </c>
      <c r="C17" s="2" t="s">
        <v>70</v>
      </c>
      <c r="D17">
        <v>2022</v>
      </c>
      <c r="E17">
        <v>4</v>
      </c>
      <c r="F17" s="4">
        <f>'Instrumento de Coleta'!$L$10</f>
        <v>30275455.370000001</v>
      </c>
    </row>
    <row r="18" spans="1:6" x14ac:dyDescent="0.35">
      <c r="A18" t="str">
        <f t="shared" si="1"/>
        <v>17-2-2022-5</v>
      </c>
      <c r="B18">
        <f>IFERROR(VLOOKUP($J$2,Aux!A:B,2,FALSE),"-")</f>
        <v>17</v>
      </c>
      <c r="C18" s="2" t="s">
        <v>70</v>
      </c>
      <c r="D18">
        <v>2022</v>
      </c>
      <c r="E18">
        <v>5</v>
      </c>
      <c r="F18" s="4">
        <f>'Instrumento de Coleta'!$M$10</f>
        <v>95227724.719999999</v>
      </c>
    </row>
    <row r="19" spans="1:6" x14ac:dyDescent="0.35">
      <c r="A19" t="str">
        <f t="shared" si="1"/>
        <v>17-2-2022-6</v>
      </c>
      <c r="B19">
        <f>IFERROR(VLOOKUP($J$2,Aux!A:B,2,FALSE),"-")</f>
        <v>17</v>
      </c>
      <c r="C19" s="2" t="s">
        <v>70</v>
      </c>
      <c r="D19">
        <v>2022</v>
      </c>
      <c r="E19">
        <v>6</v>
      </c>
      <c r="F19" s="4">
        <f>'Instrumento de Coleta'!$N$10</f>
        <v>29917736.239999998</v>
      </c>
    </row>
    <row r="20" spans="1:6" x14ac:dyDescent="0.35">
      <c r="A20" t="str">
        <f t="shared" si="1"/>
        <v>17-2-2022-7</v>
      </c>
      <c r="B20">
        <f>IFERROR(VLOOKUP($J$2,Aux!A:B,2,FALSE),"-")</f>
        <v>17</v>
      </c>
      <c r="C20" s="2" t="s">
        <v>70</v>
      </c>
      <c r="D20">
        <v>2022</v>
      </c>
      <c r="E20">
        <v>7</v>
      </c>
      <c r="F20" s="4">
        <f>'Instrumento de Coleta'!$O$10</f>
        <v>30508123.469999999</v>
      </c>
    </row>
    <row r="21" spans="1:6" x14ac:dyDescent="0.35">
      <c r="A21" t="str">
        <f t="shared" si="1"/>
        <v>17-2-2022-8</v>
      </c>
      <c r="B21">
        <f>IFERROR(VLOOKUP($J$2,Aux!A:B,2,FALSE),"-")</f>
        <v>17</v>
      </c>
      <c r="C21" s="2" t="s">
        <v>70</v>
      </c>
      <c r="D21">
        <v>2022</v>
      </c>
      <c r="E21">
        <v>8</v>
      </c>
      <c r="F21" s="4">
        <f>'Instrumento de Coleta'!$P$10</f>
        <v>32858574.710000001</v>
      </c>
    </row>
    <row r="22" spans="1:6" x14ac:dyDescent="0.35">
      <c r="A22" t="str">
        <f t="shared" si="1"/>
        <v>17-2-2022-9</v>
      </c>
      <c r="B22">
        <f>IFERROR(VLOOKUP($J$2,Aux!A:B,2,FALSE),"-")</f>
        <v>17</v>
      </c>
      <c r="C22" s="2" t="s">
        <v>70</v>
      </c>
      <c r="D22">
        <v>2022</v>
      </c>
      <c r="E22">
        <v>9</v>
      </c>
      <c r="F22" s="4">
        <f>'Instrumento de Coleta'!$Q$10</f>
        <v>33902702.829999998</v>
      </c>
    </row>
    <row r="23" spans="1:6" x14ac:dyDescent="0.35">
      <c r="A23" t="str">
        <f t="shared" si="1"/>
        <v>17-2-2022-10</v>
      </c>
      <c r="B23">
        <f>IFERROR(VLOOKUP($J$2,Aux!A:B,2,FALSE),"-")</f>
        <v>17</v>
      </c>
      <c r="C23" s="2" t="s">
        <v>70</v>
      </c>
      <c r="D23">
        <v>2022</v>
      </c>
      <c r="E23">
        <v>10</v>
      </c>
      <c r="F23" s="4">
        <f>'Instrumento de Coleta'!$R$10</f>
        <v>32802153.780000001</v>
      </c>
    </row>
    <row r="24" spans="1:6" x14ac:dyDescent="0.35">
      <c r="A24" t="str">
        <f t="shared" si="1"/>
        <v>17-2-2022-11</v>
      </c>
      <c r="B24">
        <f>IFERROR(VLOOKUP($J$2,Aux!A:B,2,FALSE),"-")</f>
        <v>17</v>
      </c>
      <c r="C24" s="2" t="s">
        <v>70</v>
      </c>
      <c r="D24">
        <v>2022</v>
      </c>
      <c r="E24">
        <v>11</v>
      </c>
      <c r="F24" s="4">
        <f>'Instrumento de Coleta'!$S$10</f>
        <v>31431308.370000001</v>
      </c>
    </row>
    <row r="25" spans="1:6" x14ac:dyDescent="0.35">
      <c r="A25" t="str">
        <f t="shared" si="1"/>
        <v>17-2-2022-12</v>
      </c>
      <c r="B25">
        <f>IFERROR(VLOOKUP($J$2,Aux!A:B,2,FALSE),"-")</f>
        <v>17</v>
      </c>
      <c r="C25" s="2" t="s">
        <v>70</v>
      </c>
      <c r="D25">
        <v>2022</v>
      </c>
      <c r="E25">
        <v>12</v>
      </c>
      <c r="F25" s="4">
        <f>'Instrumento de Coleta'!$T$10</f>
        <v>46020082.340000004</v>
      </c>
    </row>
    <row r="26" spans="1:6" x14ac:dyDescent="0.35">
      <c r="A26" t="str">
        <f>B26&amp;"-"&amp;C26&amp;"-"&amp;D26&amp;"-"&amp;E26</f>
        <v>17-3-2022-1</v>
      </c>
      <c r="B26">
        <f>IFERROR(VLOOKUP($J$2,Aux!A:B,2,FALSE),"-")</f>
        <v>17</v>
      </c>
      <c r="C26" s="2" t="s">
        <v>71</v>
      </c>
      <c r="D26">
        <v>2022</v>
      </c>
      <c r="E26">
        <v>1</v>
      </c>
      <c r="F26" s="5">
        <f>'Instrumento de Coleta'!$I$13</f>
        <v>32</v>
      </c>
    </row>
    <row r="27" spans="1:6" x14ac:dyDescent="0.35">
      <c r="A27" t="str">
        <f t="shared" ref="A27:A37" si="2">B27&amp;"-"&amp;C27&amp;"-"&amp;D27&amp;"-"&amp;E27</f>
        <v>17-3-2022-2</v>
      </c>
      <c r="B27">
        <f>IFERROR(VLOOKUP($J$2,Aux!A:B,2,FALSE),"-")</f>
        <v>17</v>
      </c>
      <c r="C27" s="2" t="s">
        <v>71</v>
      </c>
      <c r="D27">
        <v>2022</v>
      </c>
      <c r="E27">
        <v>2</v>
      </c>
      <c r="F27" s="5">
        <f>'Instrumento de Coleta'!$J$13</f>
        <v>81</v>
      </c>
    </row>
    <row r="28" spans="1:6" x14ac:dyDescent="0.35">
      <c r="A28" t="str">
        <f t="shared" si="2"/>
        <v>17-3-2022-3</v>
      </c>
      <c r="B28">
        <f>IFERROR(VLOOKUP($J$2,Aux!A:B,2,FALSE),"-")</f>
        <v>17</v>
      </c>
      <c r="C28" s="2" t="s">
        <v>71</v>
      </c>
      <c r="D28">
        <v>2022</v>
      </c>
      <c r="E28">
        <v>3</v>
      </c>
      <c r="F28" s="5">
        <f>'Instrumento de Coleta'!$K$13</f>
        <v>62</v>
      </c>
    </row>
    <row r="29" spans="1:6" x14ac:dyDescent="0.35">
      <c r="A29" t="str">
        <f t="shared" si="2"/>
        <v>17-3-2022-4</v>
      </c>
      <c r="B29">
        <f>IFERROR(VLOOKUP($J$2,Aux!A:B,2,FALSE),"-")</f>
        <v>17</v>
      </c>
      <c r="C29" s="2" t="s">
        <v>71</v>
      </c>
      <c r="D29">
        <v>2022</v>
      </c>
      <c r="E29">
        <v>4</v>
      </c>
      <c r="F29" s="5">
        <f>'Instrumento de Coleta'!$L$13</f>
        <v>45</v>
      </c>
    </row>
    <row r="30" spans="1:6" x14ac:dyDescent="0.35">
      <c r="A30" t="str">
        <f t="shared" si="2"/>
        <v>17-3-2022-5</v>
      </c>
      <c r="B30">
        <f>IFERROR(VLOOKUP($J$2,Aux!A:B,2,FALSE),"-")</f>
        <v>17</v>
      </c>
      <c r="C30" s="2" t="s">
        <v>71</v>
      </c>
      <c r="D30">
        <v>2022</v>
      </c>
      <c r="E30">
        <v>5</v>
      </c>
      <c r="F30" s="5">
        <f>'Instrumento de Coleta'!$M$13</f>
        <v>45</v>
      </c>
    </row>
    <row r="31" spans="1:6" x14ac:dyDescent="0.35">
      <c r="A31" t="str">
        <f t="shared" si="2"/>
        <v>17-3-2022-6</v>
      </c>
      <c r="B31">
        <f>IFERROR(VLOOKUP($J$2,Aux!A:B,2,FALSE),"-")</f>
        <v>17</v>
      </c>
      <c r="C31" s="2" t="s">
        <v>71</v>
      </c>
      <c r="D31">
        <v>2022</v>
      </c>
      <c r="E31">
        <v>6</v>
      </c>
      <c r="F31" s="5">
        <f>'Instrumento de Coleta'!$N$13</f>
        <v>39</v>
      </c>
    </row>
    <row r="32" spans="1:6" x14ac:dyDescent="0.35">
      <c r="A32" t="str">
        <f t="shared" si="2"/>
        <v>17-3-2022-7</v>
      </c>
      <c r="B32">
        <f>IFERROR(VLOOKUP($J$2,Aux!A:B,2,FALSE),"-")</f>
        <v>17</v>
      </c>
      <c r="C32" s="2" t="s">
        <v>71</v>
      </c>
      <c r="D32">
        <v>2022</v>
      </c>
      <c r="E32">
        <v>7</v>
      </c>
      <c r="F32" s="5">
        <f>'Instrumento de Coleta'!$O$13</f>
        <v>53</v>
      </c>
    </row>
    <row r="33" spans="1:6" x14ac:dyDescent="0.35">
      <c r="A33" t="str">
        <f t="shared" si="2"/>
        <v>17-3-2022-8</v>
      </c>
      <c r="B33">
        <f>IFERROR(VLOOKUP($J$2,Aux!A:B,2,FALSE),"-")</f>
        <v>17</v>
      </c>
      <c r="C33" s="2" t="s">
        <v>71</v>
      </c>
      <c r="D33">
        <v>2022</v>
      </c>
      <c r="E33">
        <v>8</v>
      </c>
      <c r="F33" s="5">
        <f>'Instrumento de Coleta'!$P$13</f>
        <v>41</v>
      </c>
    </row>
    <row r="34" spans="1:6" x14ac:dyDescent="0.35">
      <c r="A34" t="str">
        <f t="shared" si="2"/>
        <v>17-3-2022-9</v>
      </c>
      <c r="B34">
        <f>IFERROR(VLOOKUP($J$2,Aux!A:B,2,FALSE),"-")</f>
        <v>17</v>
      </c>
      <c r="C34" s="2" t="s">
        <v>71</v>
      </c>
      <c r="D34">
        <v>2022</v>
      </c>
      <c r="E34">
        <v>9</v>
      </c>
      <c r="F34" s="5">
        <f>'Instrumento de Coleta'!$Q$13</f>
        <v>36</v>
      </c>
    </row>
    <row r="35" spans="1:6" x14ac:dyDescent="0.35">
      <c r="A35" t="str">
        <f t="shared" si="2"/>
        <v>17-3-2022-10</v>
      </c>
      <c r="B35">
        <f>IFERROR(VLOOKUP($J$2,Aux!A:B,2,FALSE),"-")</f>
        <v>17</v>
      </c>
      <c r="C35" s="2" t="s">
        <v>71</v>
      </c>
      <c r="D35">
        <v>2022</v>
      </c>
      <c r="E35">
        <v>10</v>
      </c>
      <c r="F35" s="5">
        <f>'Instrumento de Coleta'!$R$13</f>
        <v>28</v>
      </c>
    </row>
    <row r="36" spans="1:6" x14ac:dyDescent="0.35">
      <c r="A36" t="str">
        <f t="shared" si="2"/>
        <v>17-3-2022-11</v>
      </c>
      <c r="B36">
        <f>IFERROR(VLOOKUP($J$2,Aux!A:B,2,FALSE),"-")</f>
        <v>17</v>
      </c>
      <c r="C36" s="2" t="s">
        <v>71</v>
      </c>
      <c r="D36">
        <v>2022</v>
      </c>
      <c r="E36">
        <v>11</v>
      </c>
      <c r="F36" s="5">
        <f>'Instrumento de Coleta'!$S$13</f>
        <v>29</v>
      </c>
    </row>
    <row r="37" spans="1:6" x14ac:dyDescent="0.35">
      <c r="A37" t="str">
        <f t="shared" si="2"/>
        <v>17-3-2022-12</v>
      </c>
      <c r="B37">
        <f>IFERROR(VLOOKUP($J$2,Aux!A:B,2,FALSE),"-")</f>
        <v>17</v>
      </c>
      <c r="C37" s="2" t="s">
        <v>71</v>
      </c>
      <c r="D37">
        <v>2022</v>
      </c>
      <c r="E37">
        <v>12</v>
      </c>
      <c r="F37" s="5">
        <f>'Instrumento de Coleta'!$T$13</f>
        <v>36</v>
      </c>
    </row>
    <row r="38" spans="1:6" x14ac:dyDescent="0.35">
      <c r="A38" t="str">
        <f>B38&amp;"-"&amp;C38&amp;"-"&amp;D38&amp;"-"&amp;E38</f>
        <v>17-4-2022-1</v>
      </c>
      <c r="B38">
        <f>IFERROR(VLOOKUP($J$2,Aux!A:B,2,FALSE),"-")</f>
        <v>17</v>
      </c>
      <c r="C38" s="2" t="s">
        <v>72</v>
      </c>
      <c r="D38">
        <v>2022</v>
      </c>
      <c r="E38">
        <v>1</v>
      </c>
      <c r="F38" s="6">
        <f>'Instrumento de Coleta'!$I$14</f>
        <v>2471</v>
      </c>
    </row>
    <row r="39" spans="1:6" x14ac:dyDescent="0.35">
      <c r="A39" t="str">
        <f t="shared" ref="A39:A49" si="3">B39&amp;"-"&amp;C39&amp;"-"&amp;D39&amp;"-"&amp;E39</f>
        <v>17-4-2022-2</v>
      </c>
      <c r="B39">
        <f>IFERROR(VLOOKUP($J$2,Aux!A:B,2,FALSE),"-")</f>
        <v>17</v>
      </c>
      <c r="C39" s="2" t="s">
        <v>72</v>
      </c>
      <c r="D39">
        <v>2022</v>
      </c>
      <c r="E39">
        <v>2</v>
      </c>
      <c r="F39" s="6">
        <f>'Instrumento de Coleta'!$J$14</f>
        <v>2600</v>
      </c>
    </row>
    <row r="40" spans="1:6" x14ac:dyDescent="0.35">
      <c r="A40" t="str">
        <f t="shared" si="3"/>
        <v>17-4-2022-3</v>
      </c>
      <c r="B40">
        <f>IFERROR(VLOOKUP($J$2,Aux!A:B,2,FALSE),"-")</f>
        <v>17</v>
      </c>
      <c r="C40" s="2" t="s">
        <v>72</v>
      </c>
      <c r="D40">
        <v>2022</v>
      </c>
      <c r="E40">
        <v>3</v>
      </c>
      <c r="F40" s="6">
        <f>'Instrumento de Coleta'!$K$14</f>
        <v>2648</v>
      </c>
    </row>
    <row r="41" spans="1:6" x14ac:dyDescent="0.35">
      <c r="A41" t="str">
        <f t="shared" si="3"/>
        <v>17-4-2022-4</v>
      </c>
      <c r="B41">
        <f>IFERROR(VLOOKUP($J$2,Aux!A:B,2,FALSE),"-")</f>
        <v>17</v>
      </c>
      <c r="C41" s="2" t="s">
        <v>72</v>
      </c>
      <c r="D41">
        <v>2022</v>
      </c>
      <c r="E41">
        <v>4</v>
      </c>
      <c r="F41" s="6">
        <f>'Instrumento de Coleta'!$L$14</f>
        <v>2682</v>
      </c>
    </row>
    <row r="42" spans="1:6" x14ac:dyDescent="0.35">
      <c r="A42" t="str">
        <f t="shared" si="3"/>
        <v>17-4-2022-5</v>
      </c>
      <c r="B42">
        <f>IFERROR(VLOOKUP($J$2,Aux!A:B,2,FALSE),"-")</f>
        <v>17</v>
      </c>
      <c r="C42" s="2" t="s">
        <v>72</v>
      </c>
      <c r="D42">
        <v>2022</v>
      </c>
      <c r="E42">
        <v>5</v>
      </c>
      <c r="F42" s="6">
        <f>'Instrumento de Coleta'!$M$14</f>
        <v>2663</v>
      </c>
    </row>
    <row r="43" spans="1:6" x14ac:dyDescent="0.35">
      <c r="A43" t="str">
        <f t="shared" si="3"/>
        <v>17-4-2022-6</v>
      </c>
      <c r="B43">
        <f>IFERROR(VLOOKUP($J$2,Aux!A:B,2,FALSE),"-")</f>
        <v>17</v>
      </c>
      <c r="C43" s="2" t="s">
        <v>72</v>
      </c>
      <c r="D43">
        <v>2022</v>
      </c>
      <c r="E43">
        <v>6</v>
      </c>
      <c r="F43" s="6">
        <f>'Instrumento de Coleta'!$N$14</f>
        <v>2681</v>
      </c>
    </row>
    <row r="44" spans="1:6" x14ac:dyDescent="0.35">
      <c r="A44" t="str">
        <f t="shared" si="3"/>
        <v>17-4-2022-7</v>
      </c>
      <c r="B44">
        <f>IFERROR(VLOOKUP($J$2,Aux!A:B,2,FALSE),"-")</f>
        <v>17</v>
      </c>
      <c r="C44" s="2" t="s">
        <v>72</v>
      </c>
      <c r="D44">
        <v>2022</v>
      </c>
      <c r="E44">
        <v>7</v>
      </c>
      <c r="F44" s="6">
        <f>'Instrumento de Coleta'!$O$14</f>
        <v>2702</v>
      </c>
    </row>
    <row r="45" spans="1:6" x14ac:dyDescent="0.35">
      <c r="A45" t="str">
        <f t="shared" si="3"/>
        <v>17-4-2022-8</v>
      </c>
      <c r="B45">
        <f>IFERROR(VLOOKUP($J$2,Aux!A:B,2,FALSE),"-")</f>
        <v>17</v>
      </c>
      <c r="C45" s="2" t="s">
        <v>72</v>
      </c>
      <c r="D45">
        <v>2022</v>
      </c>
      <c r="E45">
        <v>8</v>
      </c>
      <c r="F45" s="6">
        <f>'Instrumento de Coleta'!$P$14</f>
        <v>2759</v>
      </c>
    </row>
    <row r="46" spans="1:6" x14ac:dyDescent="0.35">
      <c r="A46" t="str">
        <f t="shared" si="3"/>
        <v>17-4-2022-9</v>
      </c>
      <c r="B46">
        <f>IFERROR(VLOOKUP($J$2,Aux!A:B,2,FALSE),"-")</f>
        <v>17</v>
      </c>
      <c r="C46" s="2" t="s">
        <v>72</v>
      </c>
      <c r="D46">
        <v>2022</v>
      </c>
      <c r="E46">
        <v>9</v>
      </c>
      <c r="F46" s="6">
        <f>'Instrumento de Coleta'!$Q$14</f>
        <v>2775</v>
      </c>
    </row>
    <row r="47" spans="1:6" x14ac:dyDescent="0.35">
      <c r="A47" t="str">
        <f t="shared" si="3"/>
        <v>17-4-2022-10</v>
      </c>
      <c r="B47">
        <f>IFERROR(VLOOKUP($J$2,Aux!A:B,2,FALSE),"-")</f>
        <v>17</v>
      </c>
      <c r="C47" s="2" t="s">
        <v>72</v>
      </c>
      <c r="D47">
        <v>2022</v>
      </c>
      <c r="E47">
        <v>10</v>
      </c>
      <c r="F47" s="6">
        <f>'Instrumento de Coleta'!$R$14</f>
        <v>2803</v>
      </c>
    </row>
    <row r="48" spans="1:6" x14ac:dyDescent="0.35">
      <c r="A48" t="str">
        <f t="shared" si="3"/>
        <v>17-4-2022-11</v>
      </c>
      <c r="B48">
        <f>IFERROR(VLOOKUP($J$2,Aux!A:B,2,FALSE),"-")</f>
        <v>17</v>
      </c>
      <c r="C48" s="2" t="s">
        <v>72</v>
      </c>
      <c r="D48">
        <v>2022</v>
      </c>
      <c r="E48">
        <v>11</v>
      </c>
      <c r="F48" s="6">
        <f>'Instrumento de Coleta'!$S$14</f>
        <v>2813</v>
      </c>
    </row>
    <row r="49" spans="1:6" x14ac:dyDescent="0.35">
      <c r="A49" t="str">
        <f t="shared" si="3"/>
        <v>17-4-2022-12</v>
      </c>
      <c r="B49">
        <f>IFERROR(VLOOKUP($J$2,Aux!A:B,2,FALSE),"-")</f>
        <v>17</v>
      </c>
      <c r="C49" s="2" t="s">
        <v>72</v>
      </c>
      <c r="D49">
        <v>2022</v>
      </c>
      <c r="E49">
        <v>12</v>
      </c>
      <c r="F49" s="6">
        <f>'Instrumento de Coleta'!$T$14</f>
        <v>2848</v>
      </c>
    </row>
    <row r="50" spans="1:6" x14ac:dyDescent="0.35">
      <c r="A50" t="str">
        <f>B50&amp;"-"&amp;C50&amp;"-"&amp;D50&amp;"-"&amp;E50</f>
        <v>17-5-2022-1</v>
      </c>
      <c r="B50">
        <f>IFERROR(VLOOKUP($J$2,Aux!A:B,2,FALSE),"-")</f>
        <v>17</v>
      </c>
      <c r="C50" s="2" t="s">
        <v>73</v>
      </c>
      <c r="D50">
        <v>2022</v>
      </c>
      <c r="E50">
        <v>1</v>
      </c>
      <c r="F50" s="6">
        <f>'Instrumento de Coleta'!$I$16</f>
        <v>33</v>
      </c>
    </row>
    <row r="51" spans="1:6" x14ac:dyDescent="0.35">
      <c r="A51" t="str">
        <f t="shared" ref="A51:A61" si="4">B51&amp;"-"&amp;C51&amp;"-"&amp;D51&amp;"-"&amp;E51</f>
        <v>17-5-2022-2</v>
      </c>
      <c r="B51">
        <f>IFERROR(VLOOKUP($J$2,Aux!A:B,2,FALSE),"-")</f>
        <v>17</v>
      </c>
      <c r="C51" s="2" t="s">
        <v>73</v>
      </c>
      <c r="D51">
        <v>2022</v>
      </c>
      <c r="E51">
        <v>2</v>
      </c>
      <c r="F51" s="6">
        <f>'Instrumento de Coleta'!$J$16</f>
        <v>672</v>
      </c>
    </row>
    <row r="52" spans="1:6" x14ac:dyDescent="0.35">
      <c r="A52" t="str">
        <f t="shared" si="4"/>
        <v>17-5-2022-3</v>
      </c>
      <c r="B52">
        <f>IFERROR(VLOOKUP($J$2,Aux!A:B,2,FALSE),"-")</f>
        <v>17</v>
      </c>
      <c r="C52" s="2" t="s">
        <v>73</v>
      </c>
      <c r="D52">
        <v>2022</v>
      </c>
      <c r="E52">
        <v>3</v>
      </c>
      <c r="F52" s="6">
        <f>'Instrumento de Coleta'!$K$16</f>
        <v>129</v>
      </c>
    </row>
    <row r="53" spans="1:6" x14ac:dyDescent="0.35">
      <c r="A53" t="str">
        <f t="shared" si="4"/>
        <v>17-5-2022-4</v>
      </c>
      <c r="B53">
        <f>IFERROR(VLOOKUP($J$2,Aux!A:B,2,FALSE),"-")</f>
        <v>17</v>
      </c>
      <c r="C53" s="2" t="s">
        <v>73</v>
      </c>
      <c r="D53">
        <v>2022</v>
      </c>
      <c r="E53">
        <v>4</v>
      </c>
      <c r="F53" s="6">
        <f>'Instrumento de Coleta'!$L$16</f>
        <v>637</v>
      </c>
    </row>
    <row r="54" spans="1:6" x14ac:dyDescent="0.35">
      <c r="A54" t="str">
        <f t="shared" si="4"/>
        <v>17-5-2022-5</v>
      </c>
      <c r="B54">
        <f>IFERROR(VLOOKUP($J$2,Aux!A:B,2,FALSE),"-")</f>
        <v>17</v>
      </c>
      <c r="C54" s="2" t="s">
        <v>73</v>
      </c>
      <c r="D54">
        <v>2022</v>
      </c>
      <c r="E54">
        <v>5</v>
      </c>
      <c r="F54" s="6">
        <f>'Instrumento de Coleta'!$M$16</f>
        <v>448</v>
      </c>
    </row>
    <row r="55" spans="1:6" x14ac:dyDescent="0.35">
      <c r="A55" t="str">
        <f t="shared" si="4"/>
        <v>17-5-2022-6</v>
      </c>
      <c r="B55">
        <f>IFERROR(VLOOKUP($J$2,Aux!A:B,2,FALSE),"-")</f>
        <v>17</v>
      </c>
      <c r="C55" s="2" t="s">
        <v>73</v>
      </c>
      <c r="D55">
        <v>2022</v>
      </c>
      <c r="E55">
        <v>6</v>
      </c>
      <c r="F55" s="6">
        <f>'Instrumento de Coleta'!$N$16</f>
        <v>135</v>
      </c>
    </row>
    <row r="56" spans="1:6" x14ac:dyDescent="0.35">
      <c r="A56" t="str">
        <f t="shared" si="4"/>
        <v>17-5-2022-7</v>
      </c>
      <c r="B56">
        <f>IFERROR(VLOOKUP($J$2,Aux!A:B,2,FALSE),"-")</f>
        <v>17</v>
      </c>
      <c r="C56" s="2" t="s">
        <v>73</v>
      </c>
      <c r="D56">
        <v>2022</v>
      </c>
      <c r="E56">
        <v>7</v>
      </c>
      <c r="F56" s="6">
        <f>'Instrumento de Coleta'!$O$16</f>
        <v>181</v>
      </c>
    </row>
    <row r="57" spans="1:6" x14ac:dyDescent="0.35">
      <c r="A57" t="str">
        <f t="shared" si="4"/>
        <v>17-5-2022-8</v>
      </c>
      <c r="B57">
        <f>IFERROR(VLOOKUP($J$2,Aux!A:B,2,FALSE),"-")</f>
        <v>17</v>
      </c>
      <c r="C57" s="2" t="s">
        <v>73</v>
      </c>
      <c r="D57">
        <v>2022</v>
      </c>
      <c r="E57">
        <v>8</v>
      </c>
      <c r="F57" s="6">
        <f>'Instrumento de Coleta'!$P$16</f>
        <v>109</v>
      </c>
    </row>
    <row r="58" spans="1:6" x14ac:dyDescent="0.35">
      <c r="A58" t="str">
        <f t="shared" si="4"/>
        <v>17-5-2022-9</v>
      </c>
      <c r="B58">
        <f>IFERROR(VLOOKUP($J$2,Aux!A:B,2,FALSE),"-")</f>
        <v>17</v>
      </c>
      <c r="C58" s="2" t="s">
        <v>73</v>
      </c>
      <c r="D58">
        <v>2022</v>
      </c>
      <c r="E58">
        <v>9</v>
      </c>
      <c r="F58" s="6">
        <f>'Instrumento de Coleta'!$Q$16</f>
        <v>115</v>
      </c>
    </row>
    <row r="59" spans="1:6" x14ac:dyDescent="0.35">
      <c r="A59" t="str">
        <f t="shared" si="4"/>
        <v>17-5-2022-10</v>
      </c>
      <c r="B59">
        <f>IFERROR(VLOOKUP($J$2,Aux!A:B,2,FALSE),"-")</f>
        <v>17</v>
      </c>
      <c r="C59" s="2" t="s">
        <v>73</v>
      </c>
      <c r="D59">
        <v>2022</v>
      </c>
      <c r="E59">
        <v>10</v>
      </c>
      <c r="F59" s="6">
        <f>'Instrumento de Coleta'!$R$16</f>
        <v>118</v>
      </c>
    </row>
    <row r="60" spans="1:6" x14ac:dyDescent="0.35">
      <c r="A60" t="str">
        <f t="shared" si="4"/>
        <v>17-5-2022-11</v>
      </c>
      <c r="B60">
        <f>IFERROR(VLOOKUP($J$2,Aux!A:B,2,FALSE),"-")</f>
        <v>17</v>
      </c>
      <c r="C60" s="2" t="s">
        <v>73</v>
      </c>
      <c r="D60">
        <v>2022</v>
      </c>
      <c r="E60">
        <v>11</v>
      </c>
      <c r="F60" s="6">
        <f>'Instrumento de Coleta'!$S$16</f>
        <v>74</v>
      </c>
    </row>
    <row r="61" spans="1:6" x14ac:dyDescent="0.35">
      <c r="A61" t="str">
        <f t="shared" si="4"/>
        <v>17-5-2022-12</v>
      </c>
      <c r="B61">
        <f>IFERROR(VLOOKUP($J$2,Aux!A:B,2,FALSE),"-")</f>
        <v>17</v>
      </c>
      <c r="C61" s="2" t="s">
        <v>73</v>
      </c>
      <c r="D61">
        <v>2022</v>
      </c>
      <c r="E61">
        <v>12</v>
      </c>
      <c r="F61" s="6">
        <f>'Instrumento de Coleta'!$T$16</f>
        <v>73</v>
      </c>
    </row>
    <row r="62" spans="1:6" x14ac:dyDescent="0.35">
      <c r="A62" t="str">
        <f>B62&amp;"-"&amp;C62&amp;"-"&amp;D62&amp;"-"&amp;E62</f>
        <v>17-6-2022-1</v>
      </c>
      <c r="B62">
        <f>IFERROR(VLOOKUP($J$2,Aux!A:B,2,FALSE),"-")</f>
        <v>17</v>
      </c>
      <c r="C62" s="2" t="s">
        <v>74</v>
      </c>
      <c r="D62">
        <v>2022</v>
      </c>
      <c r="E62">
        <v>1</v>
      </c>
      <c r="F62" s="4">
        <f>'Instrumento de Coleta'!$I$19</f>
        <v>1637844.56</v>
      </c>
    </row>
    <row r="63" spans="1:6" x14ac:dyDescent="0.35">
      <c r="A63" t="str">
        <f t="shared" ref="A63:A73" si="5">B63&amp;"-"&amp;C63&amp;"-"&amp;D63&amp;"-"&amp;E63</f>
        <v>17-6-2022-2</v>
      </c>
      <c r="B63">
        <f>IFERROR(VLOOKUP($J$2,Aux!A:B,2,FALSE),"-")</f>
        <v>17</v>
      </c>
      <c r="C63" s="2" t="s">
        <v>74</v>
      </c>
      <c r="D63">
        <v>2022</v>
      </c>
      <c r="E63">
        <v>2</v>
      </c>
      <c r="F63" s="4">
        <f>'Instrumento de Coleta'!$J$19</f>
        <v>1050143.44</v>
      </c>
    </row>
    <row r="64" spans="1:6" x14ac:dyDescent="0.35">
      <c r="A64" t="str">
        <f t="shared" si="5"/>
        <v>17-6-2022-3</v>
      </c>
      <c r="B64">
        <f>IFERROR(VLOOKUP($J$2,Aux!A:B,2,FALSE),"-")</f>
        <v>17</v>
      </c>
      <c r="C64" s="2" t="s">
        <v>74</v>
      </c>
      <c r="D64">
        <v>2022</v>
      </c>
      <c r="E64">
        <v>3</v>
      </c>
      <c r="F64" s="4">
        <f>'Instrumento de Coleta'!$K$19</f>
        <v>2925301.15</v>
      </c>
    </row>
    <row r="65" spans="1:6" x14ac:dyDescent="0.35">
      <c r="A65" t="str">
        <f t="shared" si="5"/>
        <v>17-6-2022-4</v>
      </c>
      <c r="B65">
        <f>IFERROR(VLOOKUP($J$2,Aux!A:B,2,FALSE),"-")</f>
        <v>17</v>
      </c>
      <c r="C65" s="2" t="s">
        <v>74</v>
      </c>
      <c r="D65">
        <v>2022</v>
      </c>
      <c r="E65">
        <v>4</v>
      </c>
      <c r="F65" s="4">
        <f>'Instrumento de Coleta'!$L$19</f>
        <v>1483830.19</v>
      </c>
    </row>
    <row r="66" spans="1:6" x14ac:dyDescent="0.35">
      <c r="A66" t="str">
        <f t="shared" si="5"/>
        <v>17-6-2022-5</v>
      </c>
      <c r="B66">
        <f>IFERROR(VLOOKUP($J$2,Aux!A:B,2,FALSE),"-")</f>
        <v>17</v>
      </c>
      <c r="C66" s="2" t="s">
        <v>74</v>
      </c>
      <c r="D66">
        <v>2022</v>
      </c>
      <c r="E66">
        <v>5</v>
      </c>
      <c r="F66" s="4">
        <f>'Instrumento de Coleta'!$M$19</f>
        <v>1254397.47</v>
      </c>
    </row>
    <row r="67" spans="1:6" x14ac:dyDescent="0.35">
      <c r="A67" t="str">
        <f t="shared" si="5"/>
        <v>17-6-2022-6</v>
      </c>
      <c r="B67">
        <f>IFERROR(VLOOKUP($J$2,Aux!A:B,2,FALSE),"-")</f>
        <v>17</v>
      </c>
      <c r="C67" s="2" t="s">
        <v>74</v>
      </c>
      <c r="D67">
        <v>2022</v>
      </c>
      <c r="E67">
        <v>6</v>
      </c>
      <c r="F67" s="4">
        <f>'Instrumento de Coleta'!$N$19</f>
        <v>2226344.5099999998</v>
      </c>
    </row>
    <row r="68" spans="1:6" x14ac:dyDescent="0.35">
      <c r="A68" t="str">
        <f t="shared" si="5"/>
        <v>17-6-2022-7</v>
      </c>
      <c r="B68">
        <f>IFERROR(VLOOKUP($J$2,Aux!A:B,2,FALSE),"-")</f>
        <v>17</v>
      </c>
      <c r="C68" s="2" t="s">
        <v>74</v>
      </c>
      <c r="D68">
        <v>2022</v>
      </c>
      <c r="E68">
        <v>7</v>
      </c>
      <c r="F68" s="4">
        <f>'Instrumento de Coleta'!$O$19</f>
        <v>1811364.39</v>
      </c>
    </row>
    <row r="69" spans="1:6" x14ac:dyDescent="0.35">
      <c r="A69" t="str">
        <f t="shared" si="5"/>
        <v>17-6-2022-8</v>
      </c>
      <c r="B69">
        <f>IFERROR(VLOOKUP($J$2,Aux!A:B,2,FALSE),"-")</f>
        <v>17</v>
      </c>
      <c r="C69" s="2" t="s">
        <v>74</v>
      </c>
      <c r="D69">
        <v>2022</v>
      </c>
      <c r="E69">
        <v>8</v>
      </c>
      <c r="F69" s="4">
        <f>'Instrumento de Coleta'!$P$19</f>
        <v>1229060.96</v>
      </c>
    </row>
    <row r="70" spans="1:6" x14ac:dyDescent="0.35">
      <c r="A70" t="str">
        <f t="shared" si="5"/>
        <v>17-6-2022-9</v>
      </c>
      <c r="B70">
        <f>IFERROR(VLOOKUP($J$2,Aux!A:B,2,FALSE),"-")</f>
        <v>17</v>
      </c>
      <c r="C70" s="2" t="s">
        <v>74</v>
      </c>
      <c r="D70">
        <v>2022</v>
      </c>
      <c r="E70">
        <v>9</v>
      </c>
      <c r="F70" s="4">
        <f>'Instrumento de Coleta'!$Q$19</f>
        <v>1174569.5900000001</v>
      </c>
    </row>
    <row r="71" spans="1:6" x14ac:dyDescent="0.35">
      <c r="A71" t="str">
        <f t="shared" si="5"/>
        <v>17-6-2022-10</v>
      </c>
      <c r="B71">
        <f>IFERROR(VLOOKUP($J$2,Aux!A:B,2,FALSE),"-")</f>
        <v>17</v>
      </c>
      <c r="C71" s="2" t="s">
        <v>74</v>
      </c>
      <c r="D71">
        <v>2022</v>
      </c>
      <c r="E71">
        <v>10</v>
      </c>
      <c r="F71" s="4">
        <f>'Instrumento de Coleta'!$R$19</f>
        <v>3187578.33</v>
      </c>
    </row>
    <row r="72" spans="1:6" x14ac:dyDescent="0.35">
      <c r="A72" t="str">
        <f t="shared" si="5"/>
        <v>17-6-2022-11</v>
      </c>
      <c r="B72">
        <f>IFERROR(VLOOKUP($J$2,Aux!A:B,2,FALSE),"-")</f>
        <v>17</v>
      </c>
      <c r="C72" s="2" t="s">
        <v>74</v>
      </c>
      <c r="D72">
        <v>2022</v>
      </c>
      <c r="E72">
        <v>11</v>
      </c>
      <c r="F72" s="4">
        <f>'Instrumento de Coleta'!$S$19</f>
        <v>2744100.12</v>
      </c>
    </row>
    <row r="73" spans="1:6" x14ac:dyDescent="0.35">
      <c r="A73" t="str">
        <f t="shared" si="5"/>
        <v>17-6-2022-12</v>
      </c>
      <c r="B73">
        <f>IFERROR(VLOOKUP($J$2,Aux!A:B,2,FALSE),"-")</f>
        <v>17</v>
      </c>
      <c r="C73" s="2" t="s">
        <v>74</v>
      </c>
      <c r="D73">
        <v>2022</v>
      </c>
      <c r="E73">
        <v>12</v>
      </c>
      <c r="F73" s="4">
        <f>'Instrumento de Coleta'!$T$19</f>
        <v>4253816.96</v>
      </c>
    </row>
    <row r="74" spans="1:6" x14ac:dyDescent="0.35">
      <c r="A74" t="str">
        <f>B74&amp;"-"&amp;C74&amp;"-"&amp;D74&amp;"-"&amp;E74</f>
        <v>17-7-2022-1</v>
      </c>
      <c r="B74">
        <f>IFERROR(VLOOKUP($J$2,Aux!A:B,2,FALSE),"-")</f>
        <v>17</v>
      </c>
      <c r="C74" s="2" t="s">
        <v>75</v>
      </c>
      <c r="D74">
        <v>2022</v>
      </c>
      <c r="E74">
        <v>1</v>
      </c>
      <c r="F74" s="4">
        <f>'Instrumento de Coleta'!$I$22</f>
        <v>4684629.71</v>
      </c>
    </row>
    <row r="75" spans="1:6" x14ac:dyDescent="0.35">
      <c r="A75" t="str">
        <f t="shared" ref="A75:A85" si="6">B75&amp;"-"&amp;C75&amp;"-"&amp;D75&amp;"-"&amp;E75</f>
        <v>17-7-2022-2</v>
      </c>
      <c r="B75">
        <f>IFERROR(VLOOKUP($J$2,Aux!A:B,2,FALSE),"-")</f>
        <v>17</v>
      </c>
      <c r="C75" s="2" t="s">
        <v>75</v>
      </c>
      <c r="D75">
        <v>2022</v>
      </c>
      <c r="E75">
        <v>2</v>
      </c>
      <c r="F75" s="4">
        <f>'Instrumento de Coleta'!$J$22</f>
        <v>4827560.26</v>
      </c>
    </row>
    <row r="76" spans="1:6" x14ac:dyDescent="0.35">
      <c r="A76" t="str">
        <f t="shared" si="6"/>
        <v>17-7-2022-3</v>
      </c>
      <c r="B76">
        <f>IFERROR(VLOOKUP($J$2,Aux!A:B,2,FALSE),"-")</f>
        <v>17</v>
      </c>
      <c r="C76" s="2" t="s">
        <v>75</v>
      </c>
      <c r="D76">
        <v>2022</v>
      </c>
      <c r="E76">
        <v>3</v>
      </c>
      <c r="F76" s="4">
        <f>'Instrumento de Coleta'!$K$22</f>
        <v>4462075.37</v>
      </c>
    </row>
    <row r="77" spans="1:6" x14ac:dyDescent="0.35">
      <c r="A77" t="str">
        <f t="shared" si="6"/>
        <v>17-7-2022-4</v>
      </c>
      <c r="B77">
        <f>IFERROR(VLOOKUP($J$2,Aux!A:B,2,FALSE),"-")</f>
        <v>17</v>
      </c>
      <c r="C77" s="2" t="s">
        <v>75</v>
      </c>
      <c r="D77">
        <v>2022</v>
      </c>
      <c r="E77">
        <v>4</v>
      </c>
      <c r="F77" s="4">
        <f>'Instrumento de Coleta'!$L$22</f>
        <v>4675432.1100000003</v>
      </c>
    </row>
    <row r="78" spans="1:6" x14ac:dyDescent="0.35">
      <c r="A78" t="str">
        <f t="shared" si="6"/>
        <v>17-7-2022-5</v>
      </c>
      <c r="B78">
        <f>IFERROR(VLOOKUP($J$2,Aux!A:B,2,FALSE),"-")</f>
        <v>17</v>
      </c>
      <c r="C78" s="2" t="s">
        <v>75</v>
      </c>
      <c r="D78">
        <v>2022</v>
      </c>
      <c r="E78">
        <v>5</v>
      </c>
      <c r="F78" s="4">
        <f>'Instrumento de Coleta'!$M$22</f>
        <v>8516162.2400000002</v>
      </c>
    </row>
    <row r="79" spans="1:6" x14ac:dyDescent="0.35">
      <c r="A79" t="str">
        <f t="shared" si="6"/>
        <v>17-7-2022-6</v>
      </c>
      <c r="B79">
        <f>IFERROR(VLOOKUP($J$2,Aux!A:B,2,FALSE),"-")</f>
        <v>17</v>
      </c>
      <c r="C79" s="2" t="s">
        <v>75</v>
      </c>
      <c r="D79">
        <v>2022</v>
      </c>
      <c r="E79">
        <v>6</v>
      </c>
      <c r="F79" s="4">
        <f>'Instrumento de Coleta'!$N$22</f>
        <v>4475055.49</v>
      </c>
    </row>
    <row r="80" spans="1:6" x14ac:dyDescent="0.35">
      <c r="A80" t="str">
        <f t="shared" si="6"/>
        <v>17-7-2022-7</v>
      </c>
      <c r="B80">
        <f>IFERROR(VLOOKUP($J$2,Aux!A:B,2,FALSE),"-")</f>
        <v>17</v>
      </c>
      <c r="C80" s="2" t="s">
        <v>75</v>
      </c>
      <c r="D80">
        <v>2022</v>
      </c>
      <c r="E80">
        <v>7</v>
      </c>
      <c r="F80" s="4">
        <f>'Instrumento de Coleta'!$O$22</f>
        <v>4586929.4800000004</v>
      </c>
    </row>
    <row r="81" spans="1:6" x14ac:dyDescent="0.35">
      <c r="A81" t="str">
        <f t="shared" si="6"/>
        <v>17-7-2022-8</v>
      </c>
      <c r="B81">
        <f>IFERROR(VLOOKUP($J$2,Aux!A:B,2,FALSE),"-")</f>
        <v>17</v>
      </c>
      <c r="C81" s="2" t="s">
        <v>75</v>
      </c>
      <c r="D81">
        <v>2022</v>
      </c>
      <c r="E81">
        <v>8</v>
      </c>
      <c r="F81" s="4">
        <f>'Instrumento de Coleta'!$P$22</f>
        <v>5178295.21</v>
      </c>
    </row>
    <row r="82" spans="1:6" x14ac:dyDescent="0.35">
      <c r="A82" t="str">
        <f t="shared" si="6"/>
        <v>17-7-2022-9</v>
      </c>
      <c r="B82">
        <f>IFERROR(VLOOKUP($J$2,Aux!A:B,2,FALSE),"-")</f>
        <v>17</v>
      </c>
      <c r="C82" s="2" t="s">
        <v>75</v>
      </c>
      <c r="D82">
        <v>2022</v>
      </c>
      <c r="E82">
        <v>9</v>
      </c>
      <c r="F82" s="4">
        <f>'Instrumento de Coleta'!$Q$22</f>
        <v>4830044.01</v>
      </c>
    </row>
    <row r="83" spans="1:6" x14ac:dyDescent="0.35">
      <c r="A83" t="str">
        <f t="shared" si="6"/>
        <v>17-7-2022-10</v>
      </c>
      <c r="B83">
        <f>IFERROR(VLOOKUP($J$2,Aux!A:B,2,FALSE),"-")</f>
        <v>17</v>
      </c>
      <c r="C83" s="2" t="s">
        <v>75</v>
      </c>
      <c r="D83">
        <v>2022</v>
      </c>
      <c r="E83">
        <v>10</v>
      </c>
      <c r="F83" s="4">
        <f>'Instrumento de Coleta'!$R$22</f>
        <v>5177571.67</v>
      </c>
    </row>
    <row r="84" spans="1:6" x14ac:dyDescent="0.35">
      <c r="A84" t="str">
        <f t="shared" si="6"/>
        <v>17-7-2022-11</v>
      </c>
      <c r="B84">
        <f>IFERROR(VLOOKUP($J$2,Aux!A:B,2,FALSE),"-")</f>
        <v>17</v>
      </c>
      <c r="C84" s="2" t="s">
        <v>75</v>
      </c>
      <c r="D84">
        <v>2022</v>
      </c>
      <c r="E84">
        <v>11</v>
      </c>
      <c r="F84" s="4">
        <f>'Instrumento de Coleta'!$S$22</f>
        <v>5711215.46</v>
      </c>
    </row>
    <row r="85" spans="1:6" x14ac:dyDescent="0.35">
      <c r="A85" t="str">
        <f t="shared" si="6"/>
        <v>17-7-2022-12</v>
      </c>
      <c r="B85">
        <f>IFERROR(VLOOKUP($J$2,Aux!A:B,2,FALSE),"-")</f>
        <v>17</v>
      </c>
      <c r="C85" s="2" t="s">
        <v>75</v>
      </c>
      <c r="D85">
        <v>2022</v>
      </c>
      <c r="E85">
        <v>12</v>
      </c>
      <c r="F85" s="4">
        <f>'Instrumento de Coleta'!$T$22</f>
        <v>6065752.5800000001</v>
      </c>
    </row>
    <row r="86" spans="1:6" x14ac:dyDescent="0.35">
      <c r="A86" t="str">
        <f>B86&amp;"-"&amp;C86&amp;"-"&amp;D86&amp;"-"&amp;E86</f>
        <v>17-8-2022-1</v>
      </c>
      <c r="B86">
        <f>IFERROR(VLOOKUP($J$2,Aux!A:B,2,FALSE),"-")</f>
        <v>17</v>
      </c>
      <c r="C86" s="2" t="s">
        <v>76</v>
      </c>
      <c r="D86">
        <v>2022</v>
      </c>
      <c r="E86">
        <v>1</v>
      </c>
      <c r="F86" s="4">
        <f>'Instrumento de Coleta'!$I$25</f>
        <v>179893.69</v>
      </c>
    </row>
    <row r="87" spans="1:6" x14ac:dyDescent="0.35">
      <c r="A87" t="str">
        <f t="shared" ref="A87:A97" si="7">B87&amp;"-"&amp;C87&amp;"-"&amp;D87&amp;"-"&amp;E87</f>
        <v>17-8-2022-2</v>
      </c>
      <c r="B87">
        <f>IFERROR(VLOOKUP($J$2,Aux!A:B,2,FALSE),"-")</f>
        <v>17</v>
      </c>
      <c r="C87" s="2" t="s">
        <v>76</v>
      </c>
      <c r="D87">
        <v>2022</v>
      </c>
      <c r="E87">
        <v>2</v>
      </c>
      <c r="F87" s="4">
        <f>'Instrumento de Coleta'!$J$25</f>
        <v>200074.31</v>
      </c>
    </row>
    <row r="88" spans="1:6" x14ac:dyDescent="0.35">
      <c r="A88" t="str">
        <f t="shared" si="7"/>
        <v>17-8-2022-3</v>
      </c>
      <c r="B88">
        <f>IFERROR(VLOOKUP($J$2,Aux!A:B,2,FALSE),"-")</f>
        <v>17</v>
      </c>
      <c r="C88" s="2" t="s">
        <v>76</v>
      </c>
      <c r="D88">
        <v>2022</v>
      </c>
      <c r="E88">
        <v>3</v>
      </c>
      <c r="F88" s="4">
        <f>'Instrumento de Coleta'!$K$25</f>
        <v>410342.02</v>
      </c>
    </row>
    <row r="89" spans="1:6" x14ac:dyDescent="0.35">
      <c r="A89" t="str">
        <f t="shared" si="7"/>
        <v>17-8-2022-4</v>
      </c>
      <c r="B89">
        <f>IFERROR(VLOOKUP($J$2,Aux!A:B,2,FALSE),"-")</f>
        <v>17</v>
      </c>
      <c r="C89" s="2" t="s">
        <v>76</v>
      </c>
      <c r="D89">
        <v>2022</v>
      </c>
      <c r="E89">
        <v>4</v>
      </c>
      <c r="F89" s="4">
        <f>'Instrumento de Coleta'!$L$25</f>
        <v>155290.32</v>
      </c>
    </row>
    <row r="90" spans="1:6" x14ac:dyDescent="0.35">
      <c r="A90" t="str">
        <f t="shared" si="7"/>
        <v>17-8-2022-5</v>
      </c>
      <c r="B90">
        <f>IFERROR(VLOOKUP($J$2,Aux!A:B,2,FALSE),"-")</f>
        <v>17</v>
      </c>
      <c r="C90" s="2" t="s">
        <v>76</v>
      </c>
      <c r="D90">
        <v>2022</v>
      </c>
      <c r="E90">
        <v>5</v>
      </c>
      <c r="F90" s="4">
        <f>'Instrumento de Coleta'!$M$25</f>
        <v>131483.31</v>
      </c>
    </row>
    <row r="91" spans="1:6" x14ac:dyDescent="0.35">
      <c r="A91" t="str">
        <f t="shared" si="7"/>
        <v>17-8-2022-6</v>
      </c>
      <c r="B91">
        <f>IFERROR(VLOOKUP($J$2,Aux!A:B,2,FALSE),"-")</f>
        <v>17</v>
      </c>
      <c r="C91" s="2" t="s">
        <v>76</v>
      </c>
      <c r="D91">
        <v>2022</v>
      </c>
      <c r="E91">
        <v>6</v>
      </c>
      <c r="F91" s="4">
        <f>'Instrumento de Coleta'!$N$25</f>
        <v>180741.95</v>
      </c>
    </row>
    <row r="92" spans="1:6" x14ac:dyDescent="0.35">
      <c r="A92" t="str">
        <f t="shared" si="7"/>
        <v>17-8-2022-7</v>
      </c>
      <c r="B92">
        <f>IFERROR(VLOOKUP($J$2,Aux!A:B,2,FALSE),"-")</f>
        <v>17</v>
      </c>
      <c r="C92" s="2" t="s">
        <v>76</v>
      </c>
      <c r="D92">
        <v>2022</v>
      </c>
      <c r="E92">
        <v>7</v>
      </c>
      <c r="F92" s="4">
        <f>'Instrumento de Coleta'!$O$25</f>
        <v>504529</v>
      </c>
    </row>
    <row r="93" spans="1:6" x14ac:dyDescent="0.35">
      <c r="A93" t="str">
        <f t="shared" si="7"/>
        <v>17-8-2022-8</v>
      </c>
      <c r="B93">
        <f>IFERROR(VLOOKUP($J$2,Aux!A:B,2,FALSE),"-")</f>
        <v>17</v>
      </c>
      <c r="C93" s="2" t="s">
        <v>76</v>
      </c>
      <c r="D93">
        <v>2022</v>
      </c>
      <c r="E93">
        <v>8</v>
      </c>
      <c r="F93" s="4">
        <f>'Instrumento de Coleta'!$P$25</f>
        <v>254540.04</v>
      </c>
    </row>
    <row r="94" spans="1:6" x14ac:dyDescent="0.35">
      <c r="A94" t="str">
        <f t="shared" si="7"/>
        <v>17-8-2022-9</v>
      </c>
      <c r="B94">
        <f>IFERROR(VLOOKUP($J$2,Aux!A:B,2,FALSE),"-")</f>
        <v>17</v>
      </c>
      <c r="C94" s="2" t="s">
        <v>76</v>
      </c>
      <c r="D94">
        <v>2022</v>
      </c>
      <c r="E94">
        <v>9</v>
      </c>
      <c r="F94" s="4">
        <f>'Instrumento de Coleta'!$Q$25</f>
        <v>2267639.62</v>
      </c>
    </row>
    <row r="95" spans="1:6" x14ac:dyDescent="0.35">
      <c r="A95" t="str">
        <f t="shared" si="7"/>
        <v>17-8-2022-10</v>
      </c>
      <c r="B95">
        <f>IFERROR(VLOOKUP($J$2,Aux!A:B,2,FALSE),"-")</f>
        <v>17</v>
      </c>
      <c r="C95" s="2" t="s">
        <v>76</v>
      </c>
      <c r="D95">
        <v>2022</v>
      </c>
      <c r="E95">
        <v>10</v>
      </c>
      <c r="F95" s="4">
        <f>'Instrumento de Coleta'!$R$25</f>
        <v>30170.74</v>
      </c>
    </row>
    <row r="96" spans="1:6" x14ac:dyDescent="0.35">
      <c r="A96" t="str">
        <f t="shared" si="7"/>
        <v>17-8-2022-11</v>
      </c>
      <c r="B96">
        <f>IFERROR(VLOOKUP($J$2,Aux!A:B,2,FALSE),"-")</f>
        <v>17</v>
      </c>
      <c r="C96" s="2" t="s">
        <v>76</v>
      </c>
      <c r="D96">
        <v>2022</v>
      </c>
      <c r="E96">
        <v>11</v>
      </c>
      <c r="F96" s="4">
        <f>'Instrumento de Coleta'!$S$25</f>
        <v>280858.84999999998</v>
      </c>
    </row>
    <row r="97" spans="1:6" x14ac:dyDescent="0.35">
      <c r="A97" t="str">
        <f t="shared" si="7"/>
        <v>17-8-2022-12</v>
      </c>
      <c r="B97">
        <f>IFERROR(VLOOKUP($J$2,Aux!A:B,2,FALSE),"-")</f>
        <v>17</v>
      </c>
      <c r="C97" s="2" t="s">
        <v>76</v>
      </c>
      <c r="D97">
        <v>2022</v>
      </c>
      <c r="E97">
        <v>12</v>
      </c>
      <c r="F97" s="4">
        <f>'Instrumento de Coleta'!$T$25</f>
        <v>254674.07</v>
      </c>
    </row>
    <row r="98" spans="1:6" x14ac:dyDescent="0.35">
      <c r="A98" t="str">
        <f>B98&amp;"-"&amp;C98&amp;"-"&amp;D98&amp;"-"&amp;E98</f>
        <v>17-9-2022-1</v>
      </c>
      <c r="B98">
        <f>IFERROR(VLOOKUP($J$2,Aux!A:B,2,FALSE),"-")</f>
        <v>17</v>
      </c>
      <c r="C98" s="2" t="s">
        <v>77</v>
      </c>
      <c r="D98">
        <v>2022</v>
      </c>
      <c r="E98">
        <v>1</v>
      </c>
      <c r="F98" s="5">
        <f>'Instrumento de Coleta'!$I$29</f>
        <v>3</v>
      </c>
    </row>
    <row r="99" spans="1:6" x14ac:dyDescent="0.35">
      <c r="A99" t="str">
        <f t="shared" ref="A99:A109" si="8">B99&amp;"-"&amp;C99&amp;"-"&amp;D99&amp;"-"&amp;E99</f>
        <v>17-9-2022-2</v>
      </c>
      <c r="B99">
        <f>IFERROR(VLOOKUP($J$2,Aux!A:B,2,FALSE),"-")</f>
        <v>17</v>
      </c>
      <c r="C99" s="2" t="s">
        <v>77</v>
      </c>
      <c r="D99">
        <v>2022</v>
      </c>
      <c r="E99">
        <v>2</v>
      </c>
      <c r="F99" s="5">
        <f>'Instrumento de Coleta'!$J$29</f>
        <v>3</v>
      </c>
    </row>
    <row r="100" spans="1:6" x14ac:dyDescent="0.35">
      <c r="A100" t="str">
        <f t="shared" si="8"/>
        <v>17-9-2022-3</v>
      </c>
      <c r="B100">
        <f>IFERROR(VLOOKUP($J$2,Aux!A:B,2,FALSE),"-")</f>
        <v>17</v>
      </c>
      <c r="C100" s="2" t="s">
        <v>77</v>
      </c>
      <c r="D100">
        <v>2022</v>
      </c>
      <c r="E100">
        <v>3</v>
      </c>
      <c r="F100" s="5">
        <f>'Instrumento de Coleta'!$K$29</f>
        <v>4</v>
      </c>
    </row>
    <row r="101" spans="1:6" x14ac:dyDescent="0.35">
      <c r="A101" t="str">
        <f t="shared" si="8"/>
        <v>17-9-2022-4</v>
      </c>
      <c r="B101">
        <f>IFERROR(VLOOKUP($J$2,Aux!A:B,2,FALSE),"-")</f>
        <v>17</v>
      </c>
      <c r="C101" s="2" t="s">
        <v>77</v>
      </c>
      <c r="D101">
        <v>2022</v>
      </c>
      <c r="E101">
        <v>4</v>
      </c>
      <c r="F101" s="5">
        <f>'Instrumento de Coleta'!$L$29</f>
        <v>2</v>
      </c>
    </row>
    <row r="102" spans="1:6" x14ac:dyDescent="0.35">
      <c r="A102" t="str">
        <f t="shared" si="8"/>
        <v>17-9-2022-5</v>
      </c>
      <c r="B102">
        <f>IFERROR(VLOOKUP($J$2,Aux!A:B,2,FALSE),"-")</f>
        <v>17</v>
      </c>
      <c r="C102" s="2" t="s">
        <v>77</v>
      </c>
      <c r="D102">
        <v>2022</v>
      </c>
      <c r="E102">
        <v>5</v>
      </c>
      <c r="F102" s="5">
        <f>'Instrumento de Coleta'!$M$29</f>
        <v>4</v>
      </c>
    </row>
    <row r="103" spans="1:6" x14ac:dyDescent="0.35">
      <c r="A103" t="str">
        <f t="shared" si="8"/>
        <v>17-9-2022-6</v>
      </c>
      <c r="B103">
        <f>IFERROR(VLOOKUP($J$2,Aux!A:B,2,FALSE),"-")</f>
        <v>17</v>
      </c>
      <c r="C103" s="2" t="s">
        <v>77</v>
      </c>
      <c r="D103">
        <v>2022</v>
      </c>
      <c r="E103">
        <v>6</v>
      </c>
      <c r="F103" s="5">
        <f>'Instrumento de Coleta'!$N$29</f>
        <v>4</v>
      </c>
    </row>
    <row r="104" spans="1:6" x14ac:dyDescent="0.35">
      <c r="A104" t="str">
        <f t="shared" si="8"/>
        <v>17-9-2022-7</v>
      </c>
      <c r="B104">
        <f>IFERROR(VLOOKUP($J$2,Aux!A:B,2,FALSE),"-")</f>
        <v>17</v>
      </c>
      <c r="C104" s="2" t="s">
        <v>77</v>
      </c>
      <c r="D104">
        <v>2022</v>
      </c>
      <c r="E104">
        <v>7</v>
      </c>
      <c r="F104" s="5">
        <f>'Instrumento de Coleta'!$O$29</f>
        <v>0</v>
      </c>
    </row>
    <row r="105" spans="1:6" x14ac:dyDescent="0.35">
      <c r="A105" t="str">
        <f t="shared" si="8"/>
        <v>17-9-2022-8</v>
      </c>
      <c r="B105">
        <f>IFERROR(VLOOKUP($J$2,Aux!A:B,2,FALSE),"-")</f>
        <v>17</v>
      </c>
      <c r="C105" s="2" t="s">
        <v>77</v>
      </c>
      <c r="D105">
        <v>2022</v>
      </c>
      <c r="E105">
        <v>8</v>
      </c>
      <c r="F105" s="5">
        <f>'Instrumento de Coleta'!$P$29</f>
        <v>2</v>
      </c>
    </row>
    <row r="106" spans="1:6" x14ac:dyDescent="0.35">
      <c r="A106" t="str">
        <f t="shared" si="8"/>
        <v>17-9-2022-9</v>
      </c>
      <c r="B106">
        <f>IFERROR(VLOOKUP($J$2,Aux!A:B,2,FALSE),"-")</f>
        <v>17</v>
      </c>
      <c r="C106" s="2" t="s">
        <v>77</v>
      </c>
      <c r="D106">
        <v>2022</v>
      </c>
      <c r="E106">
        <v>9</v>
      </c>
      <c r="F106" s="5">
        <f>'Instrumento de Coleta'!$Q$29</f>
        <v>4</v>
      </c>
    </row>
    <row r="107" spans="1:6" x14ac:dyDescent="0.35">
      <c r="A107" t="str">
        <f t="shared" si="8"/>
        <v>17-9-2022-10</v>
      </c>
      <c r="B107">
        <f>IFERROR(VLOOKUP($J$2,Aux!A:B,2,FALSE),"-")</f>
        <v>17</v>
      </c>
      <c r="C107" s="2" t="s">
        <v>77</v>
      </c>
      <c r="D107">
        <v>2022</v>
      </c>
      <c r="E107">
        <v>10</v>
      </c>
      <c r="F107" s="5">
        <f>'Instrumento de Coleta'!$R$29</f>
        <v>1</v>
      </c>
    </row>
    <row r="108" spans="1:6" x14ac:dyDescent="0.35">
      <c r="A108" t="str">
        <f t="shared" si="8"/>
        <v>17-9-2022-11</v>
      </c>
      <c r="B108">
        <f>IFERROR(VLOOKUP($J$2,Aux!A:B,2,FALSE),"-")</f>
        <v>17</v>
      </c>
      <c r="C108" s="2" t="s">
        <v>77</v>
      </c>
      <c r="D108">
        <v>2022</v>
      </c>
      <c r="E108">
        <v>11</v>
      </c>
      <c r="F108" s="5">
        <f>'Instrumento de Coleta'!$S$29</f>
        <v>1</v>
      </c>
    </row>
    <row r="109" spans="1:6" x14ac:dyDescent="0.35">
      <c r="A109" t="str">
        <f t="shared" si="8"/>
        <v>17-9-2022-12</v>
      </c>
      <c r="B109">
        <f>IFERROR(VLOOKUP($J$2,Aux!A:B,2,FALSE),"-")</f>
        <v>17</v>
      </c>
      <c r="C109" s="2" t="s">
        <v>77</v>
      </c>
      <c r="D109">
        <v>2022</v>
      </c>
      <c r="E109">
        <v>12</v>
      </c>
      <c r="F109" s="5">
        <f>'Instrumento de Coleta'!$T$29</f>
        <v>1</v>
      </c>
    </row>
    <row r="110" spans="1:6" x14ac:dyDescent="0.35">
      <c r="A110" t="str">
        <f>B110&amp;"-"&amp;C110&amp;"-"&amp;D110&amp;"-"&amp;E110</f>
        <v>17-10-2022-1</v>
      </c>
      <c r="B110">
        <f>IFERROR(VLOOKUP($J$2,Aux!A:B,2,FALSE),"-")</f>
        <v>17</v>
      </c>
      <c r="C110" s="2" t="s">
        <v>78</v>
      </c>
      <c r="D110">
        <v>2022</v>
      </c>
      <c r="E110">
        <v>1</v>
      </c>
      <c r="F110" s="5">
        <f>'Instrumento de Coleta'!$I$30</f>
        <v>3</v>
      </c>
    </row>
    <row r="111" spans="1:6" x14ac:dyDescent="0.35">
      <c r="A111" t="str">
        <f t="shared" ref="A111:A121" si="9">B111&amp;"-"&amp;C111&amp;"-"&amp;D111&amp;"-"&amp;E111</f>
        <v>17-10-2022-2</v>
      </c>
      <c r="B111">
        <f>IFERROR(VLOOKUP($J$2,Aux!A:B,2,FALSE),"-")</f>
        <v>17</v>
      </c>
      <c r="C111" s="2" t="s">
        <v>78</v>
      </c>
      <c r="D111">
        <v>2022</v>
      </c>
      <c r="E111">
        <v>2</v>
      </c>
      <c r="F111" s="5">
        <f>'Instrumento de Coleta'!$J$30</f>
        <v>3</v>
      </c>
    </row>
    <row r="112" spans="1:6" x14ac:dyDescent="0.35">
      <c r="A112" t="str">
        <f t="shared" si="9"/>
        <v>17-10-2022-3</v>
      </c>
      <c r="B112">
        <f>IFERROR(VLOOKUP($J$2,Aux!A:B,2,FALSE),"-")</f>
        <v>17</v>
      </c>
      <c r="C112" s="2" t="s">
        <v>78</v>
      </c>
      <c r="D112">
        <v>2022</v>
      </c>
      <c r="E112">
        <v>3</v>
      </c>
      <c r="F112" s="5">
        <f>'Instrumento de Coleta'!$K$30</f>
        <v>4</v>
      </c>
    </row>
    <row r="113" spans="1:6" x14ac:dyDescent="0.35">
      <c r="A113" t="str">
        <f t="shared" si="9"/>
        <v>17-10-2022-4</v>
      </c>
      <c r="B113">
        <f>IFERROR(VLOOKUP($J$2,Aux!A:B,2,FALSE),"-")</f>
        <v>17</v>
      </c>
      <c r="C113" s="2" t="s">
        <v>78</v>
      </c>
      <c r="D113">
        <v>2022</v>
      </c>
      <c r="E113">
        <v>4</v>
      </c>
      <c r="F113" s="5">
        <f>'Instrumento de Coleta'!$L$30</f>
        <v>2</v>
      </c>
    </row>
    <row r="114" spans="1:6" x14ac:dyDescent="0.35">
      <c r="A114" t="str">
        <f t="shared" si="9"/>
        <v>17-10-2022-5</v>
      </c>
      <c r="B114">
        <f>IFERROR(VLOOKUP($J$2,Aux!A:B,2,FALSE),"-")</f>
        <v>17</v>
      </c>
      <c r="C114" s="2" t="s">
        <v>78</v>
      </c>
      <c r="D114">
        <v>2022</v>
      </c>
      <c r="E114">
        <v>5</v>
      </c>
      <c r="F114" s="5">
        <f>'Instrumento de Coleta'!$M$30</f>
        <v>4</v>
      </c>
    </row>
    <row r="115" spans="1:6" x14ac:dyDescent="0.35">
      <c r="A115" t="str">
        <f t="shared" si="9"/>
        <v>17-10-2022-6</v>
      </c>
      <c r="B115">
        <f>IFERROR(VLOOKUP($J$2,Aux!A:B,2,FALSE),"-")</f>
        <v>17</v>
      </c>
      <c r="C115" s="2" t="s">
        <v>78</v>
      </c>
      <c r="D115">
        <v>2022</v>
      </c>
      <c r="E115">
        <v>6</v>
      </c>
      <c r="F115" s="5">
        <f>'Instrumento de Coleta'!$N$30</f>
        <v>4</v>
      </c>
    </row>
    <row r="116" spans="1:6" x14ac:dyDescent="0.35">
      <c r="A116" t="str">
        <f t="shared" si="9"/>
        <v>17-10-2022-7</v>
      </c>
      <c r="B116">
        <f>IFERROR(VLOOKUP($J$2,Aux!A:B,2,FALSE),"-")</f>
        <v>17</v>
      </c>
      <c r="C116" s="2" t="s">
        <v>78</v>
      </c>
      <c r="D116">
        <v>2022</v>
      </c>
      <c r="E116">
        <v>7</v>
      </c>
      <c r="F116" s="5">
        <f>'Instrumento de Coleta'!$O$30</f>
        <v>0</v>
      </c>
    </row>
    <row r="117" spans="1:6" x14ac:dyDescent="0.35">
      <c r="A117" t="str">
        <f t="shared" si="9"/>
        <v>17-10-2022-8</v>
      </c>
      <c r="B117">
        <f>IFERROR(VLOOKUP($J$2,Aux!A:B,2,FALSE),"-")</f>
        <v>17</v>
      </c>
      <c r="C117" s="2" t="s">
        <v>78</v>
      </c>
      <c r="D117">
        <v>2022</v>
      </c>
      <c r="E117">
        <v>8</v>
      </c>
      <c r="F117" s="5">
        <f>'Instrumento de Coleta'!$P$30</f>
        <v>2</v>
      </c>
    </row>
    <row r="118" spans="1:6" x14ac:dyDescent="0.35">
      <c r="A118" t="str">
        <f t="shared" si="9"/>
        <v>17-10-2022-9</v>
      </c>
      <c r="B118">
        <f>IFERROR(VLOOKUP($J$2,Aux!A:B,2,FALSE),"-")</f>
        <v>17</v>
      </c>
      <c r="C118" s="2" t="s">
        <v>78</v>
      </c>
      <c r="D118">
        <v>2022</v>
      </c>
      <c r="E118">
        <v>9</v>
      </c>
      <c r="F118" s="5">
        <f>'Instrumento de Coleta'!$Q$30</f>
        <v>4</v>
      </c>
    </row>
    <row r="119" spans="1:6" x14ac:dyDescent="0.35">
      <c r="A119" t="str">
        <f t="shared" si="9"/>
        <v>17-10-2022-10</v>
      </c>
      <c r="B119">
        <f>IFERROR(VLOOKUP($J$2,Aux!A:B,2,FALSE),"-")</f>
        <v>17</v>
      </c>
      <c r="C119" s="2" t="s">
        <v>78</v>
      </c>
      <c r="D119">
        <v>2022</v>
      </c>
      <c r="E119">
        <v>10</v>
      </c>
      <c r="F119" s="5">
        <f>'Instrumento de Coleta'!$R$30</f>
        <v>1</v>
      </c>
    </row>
    <row r="120" spans="1:6" x14ac:dyDescent="0.35">
      <c r="A120" t="str">
        <f t="shared" si="9"/>
        <v>17-10-2022-11</v>
      </c>
      <c r="B120">
        <f>IFERROR(VLOOKUP($J$2,Aux!A:B,2,FALSE),"-")</f>
        <v>17</v>
      </c>
      <c r="C120" s="2" t="s">
        <v>78</v>
      </c>
      <c r="D120">
        <v>2022</v>
      </c>
      <c r="E120">
        <v>11</v>
      </c>
      <c r="F120" s="5">
        <f>'Instrumento de Coleta'!$S$30</f>
        <v>1</v>
      </c>
    </row>
    <row r="121" spans="1:6" x14ac:dyDescent="0.35">
      <c r="A121" t="str">
        <f t="shared" si="9"/>
        <v>17-10-2022-12</v>
      </c>
      <c r="B121">
        <f>IFERROR(VLOOKUP($J$2,Aux!A:B,2,FALSE),"-")</f>
        <v>17</v>
      </c>
      <c r="C121" s="2" t="s">
        <v>78</v>
      </c>
      <c r="D121">
        <v>2022</v>
      </c>
      <c r="E121">
        <v>12</v>
      </c>
      <c r="F121" s="5">
        <f>'Instrumento de Coleta'!$T$30</f>
        <v>1</v>
      </c>
    </row>
  </sheetData>
  <pageMargins left="0.511811024" right="0.511811024" top="0.78740157499999996" bottom="0.78740157499999996" header="0.31496062000000002" footer="0.3149606200000000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Aux!$A$2:$A$33</xm:f>
          </x14:formula1>
          <xm:sqref>J2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topLeftCell="A8" zoomScale="80" zoomScaleNormal="80" workbookViewId="0">
      <selection activeCell="E43" sqref="E43"/>
    </sheetView>
  </sheetViews>
  <sheetFormatPr defaultRowHeight="14.5" x14ac:dyDescent="0.35"/>
  <sheetData>
    <row r="1" spans="1:2" x14ac:dyDescent="0.35">
      <c r="A1" t="s">
        <v>79</v>
      </c>
      <c r="B1" t="s">
        <v>63</v>
      </c>
    </row>
    <row r="2" spans="1:2" x14ac:dyDescent="0.35">
      <c r="A2" t="s">
        <v>80</v>
      </c>
      <c r="B2" s="2">
        <v>27</v>
      </c>
    </row>
    <row r="3" spans="1:2" x14ac:dyDescent="0.35">
      <c r="A3" t="s">
        <v>81</v>
      </c>
      <c r="B3" s="2">
        <v>1</v>
      </c>
    </row>
    <row r="4" spans="1:2" x14ac:dyDescent="0.35">
      <c r="A4" t="s">
        <v>82</v>
      </c>
      <c r="B4" s="2">
        <v>20</v>
      </c>
    </row>
    <row r="5" spans="1:2" x14ac:dyDescent="0.35">
      <c r="A5" t="s">
        <v>83</v>
      </c>
      <c r="B5" s="2">
        <v>2</v>
      </c>
    </row>
    <row r="6" spans="1:2" x14ac:dyDescent="0.35">
      <c r="A6" t="s">
        <v>84</v>
      </c>
      <c r="B6" s="2">
        <v>21</v>
      </c>
    </row>
    <row r="7" spans="1:2" x14ac:dyDescent="0.35">
      <c r="A7" t="s">
        <v>85</v>
      </c>
      <c r="B7" s="2">
        <v>28</v>
      </c>
    </row>
    <row r="8" spans="1:2" x14ac:dyDescent="0.35">
      <c r="A8" t="s">
        <v>86</v>
      </c>
      <c r="B8" s="2">
        <v>3</v>
      </c>
    </row>
    <row r="9" spans="1:2" x14ac:dyDescent="0.35">
      <c r="A9" t="s">
        <v>87</v>
      </c>
      <c r="B9" s="2">
        <v>31</v>
      </c>
    </row>
    <row r="10" spans="1:2" x14ac:dyDescent="0.35">
      <c r="A10" t="s">
        <v>88</v>
      </c>
      <c r="B10" s="2">
        <v>4</v>
      </c>
    </row>
    <row r="11" spans="1:2" x14ac:dyDescent="0.35">
      <c r="A11" t="s">
        <v>89</v>
      </c>
      <c r="B11" s="2">
        <v>24</v>
      </c>
    </row>
    <row r="12" spans="1:2" x14ac:dyDescent="0.35">
      <c r="A12" t="s">
        <v>90</v>
      </c>
      <c r="B12" s="2">
        <v>5</v>
      </c>
    </row>
    <row r="13" spans="1:2" x14ac:dyDescent="0.35">
      <c r="A13" t="s">
        <v>91</v>
      </c>
      <c r="B13" s="2">
        <v>6</v>
      </c>
    </row>
    <row r="14" spans="1:2" x14ac:dyDescent="0.35">
      <c r="A14" t="s">
        <v>92</v>
      </c>
      <c r="B14" s="2">
        <v>7</v>
      </c>
    </row>
    <row r="15" spans="1:2" x14ac:dyDescent="0.35">
      <c r="A15" t="s">
        <v>93</v>
      </c>
      <c r="B15" s="2">
        <v>23</v>
      </c>
    </row>
    <row r="16" spans="1:2" x14ac:dyDescent="0.35">
      <c r="A16" t="s">
        <v>94</v>
      </c>
      <c r="B16" s="2">
        <v>8</v>
      </c>
    </row>
    <row r="17" spans="1:2" x14ac:dyDescent="0.35">
      <c r="A17" t="s">
        <v>95</v>
      </c>
      <c r="B17" s="2">
        <v>30</v>
      </c>
    </row>
    <row r="18" spans="1:2" x14ac:dyDescent="0.35">
      <c r="A18" t="s">
        <v>96</v>
      </c>
      <c r="B18" s="2">
        <v>29</v>
      </c>
    </row>
    <row r="19" spans="1:2" x14ac:dyDescent="0.35">
      <c r="A19" t="s">
        <v>97</v>
      </c>
      <c r="B19" s="2">
        <v>9</v>
      </c>
    </row>
    <row r="20" spans="1:2" x14ac:dyDescent="0.35">
      <c r="A20" t="s">
        <v>98</v>
      </c>
      <c r="B20" s="2">
        <v>10</v>
      </c>
    </row>
    <row r="21" spans="1:2" x14ac:dyDescent="0.35">
      <c r="A21" t="s">
        <v>99</v>
      </c>
      <c r="B21" s="2">
        <v>11</v>
      </c>
    </row>
    <row r="22" spans="1:2" x14ac:dyDescent="0.35">
      <c r="A22" t="s">
        <v>100</v>
      </c>
      <c r="B22" s="2">
        <v>12</v>
      </c>
    </row>
    <row r="23" spans="1:2" x14ac:dyDescent="0.35">
      <c r="A23" t="s">
        <v>101</v>
      </c>
      <c r="B23" s="2">
        <v>13</v>
      </c>
    </row>
    <row r="24" spans="1:2" x14ac:dyDescent="0.35">
      <c r="A24" t="s">
        <v>102</v>
      </c>
      <c r="B24" s="2">
        <v>22</v>
      </c>
    </row>
    <row r="25" spans="1:2" x14ac:dyDescent="0.35">
      <c r="A25" t="s">
        <v>103</v>
      </c>
      <c r="B25" s="2">
        <v>14</v>
      </c>
    </row>
    <row r="26" spans="1:2" x14ac:dyDescent="0.35">
      <c r="A26" t="s">
        <v>104</v>
      </c>
      <c r="B26" s="2">
        <v>26</v>
      </c>
    </row>
    <row r="27" spans="1:2" x14ac:dyDescent="0.35">
      <c r="A27" t="s">
        <v>105</v>
      </c>
      <c r="B27" s="2">
        <v>15</v>
      </c>
    </row>
    <row r="28" spans="1:2" x14ac:dyDescent="0.35">
      <c r="A28" t="s">
        <v>106</v>
      </c>
      <c r="B28" s="2">
        <v>16</v>
      </c>
    </row>
    <row r="29" spans="1:2" x14ac:dyDescent="0.35">
      <c r="A29" t="s">
        <v>69</v>
      </c>
      <c r="B29" s="2">
        <v>17</v>
      </c>
    </row>
    <row r="30" spans="1:2" x14ac:dyDescent="0.35">
      <c r="A30" t="s">
        <v>107</v>
      </c>
      <c r="B30" s="2">
        <v>18</v>
      </c>
    </row>
    <row r="31" spans="1:2" x14ac:dyDescent="0.35">
      <c r="A31" t="s">
        <v>108</v>
      </c>
      <c r="B31" s="2">
        <v>25</v>
      </c>
    </row>
    <row r="32" spans="1:2" x14ac:dyDescent="0.35">
      <c r="A32" t="s">
        <v>109</v>
      </c>
      <c r="B32" s="2">
        <v>32</v>
      </c>
    </row>
    <row r="33" spans="1:2" x14ac:dyDescent="0.35">
      <c r="A33" t="s">
        <v>110</v>
      </c>
      <c r="B33" s="2">
        <v>19</v>
      </c>
    </row>
  </sheetData>
  <sortState ref="A2:B33">
    <sortCondition ref="A3"/>
  </sortState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0" ma:contentTypeDescription="Crie um novo documento." ma:contentTypeScope="" ma:versionID="4288c92cf7c1cb22f6b14dcf59960bbc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9b1b28625a94be53dd7e52e8ed990664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E3C7861-D697-4519-A55C-1BC75685E17D}"/>
</file>

<file path=customXml/itemProps2.xml><?xml version="1.0" encoding="utf-8"?>
<ds:datastoreItem xmlns:ds="http://schemas.openxmlformats.org/officeDocument/2006/customXml" ds:itemID="{B2EC8C54-F97C-46F7-8F3C-89BAC35FB269}"/>
</file>

<file path=customXml/itemProps3.xml><?xml version="1.0" encoding="utf-8"?>
<ds:datastoreItem xmlns:ds="http://schemas.openxmlformats.org/officeDocument/2006/customXml" ds:itemID="{842A8B7E-7D54-4E63-970D-60A4EA0BB1D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Instrumento de Coleta</vt:lpstr>
      <vt:lpstr>Base</vt:lpstr>
      <vt:lpstr>Aux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 Ricardo Rodrigues Silva</dc:creator>
  <cp:keywords/>
  <dc:description/>
  <cp:lastModifiedBy>Luciano Ferreira do Nascimento</cp:lastModifiedBy>
  <cp:revision/>
  <dcterms:created xsi:type="dcterms:W3CDTF">2021-11-04T12:18:22Z</dcterms:created>
  <dcterms:modified xsi:type="dcterms:W3CDTF">2023-02-09T21:23:37Z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